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330" activeTab="0"/>
  </bookViews>
  <sheets>
    <sheet name="DP_total" sheetId="1" r:id="rId1"/>
  </sheets>
  <definedNames>
    <definedName name="_xlnm._FilterDatabase" localSheetId="0" hidden="1">'DP_total'!$A$1:$A$97</definedName>
    <definedName name="_xlnm.Print_Area" localSheetId="0">'DP_total'!$A$1:$H$87</definedName>
  </definedNames>
  <calcPr fullCalcOnLoad="1"/>
</workbook>
</file>

<file path=xl/sharedStrings.xml><?xml version="1.0" encoding="utf-8"?>
<sst xmlns="http://schemas.openxmlformats.org/spreadsheetml/2006/main" count="115" uniqueCount="57">
  <si>
    <t>за инвентаризация на тополови и върбови фиданки</t>
  </si>
  <si>
    <t>Разпределение на броя на фиданките по класове (типове)</t>
  </si>
  <si>
    <t>Всичко:</t>
  </si>
  <si>
    <t>Вид, сорт, култивар или клон</t>
  </si>
  <si>
    <t>Дата на вкореняване</t>
  </si>
  <si>
    <t>Вкоренени резници, бр.</t>
  </si>
  <si>
    <t>Налични фиданки, бр.</t>
  </si>
  <si>
    <t xml:space="preserve">О Б О Б Щ И Т Е Л Е Н   П Р О Т О К О Л                                                                         </t>
  </si>
  <si>
    <t>Р. BL</t>
  </si>
  <si>
    <t>Р. I-214</t>
  </si>
  <si>
    <t>P. I-55/65</t>
  </si>
  <si>
    <t>СИДП - Шумен</t>
  </si>
  <si>
    <t>ЮИДП - Сливен</t>
  </si>
  <si>
    <t>P. Bachelieri</t>
  </si>
  <si>
    <t>Приложение № 17</t>
  </si>
  <si>
    <t>към чл. 35, ал. 3</t>
  </si>
  <si>
    <t>до 2 м</t>
  </si>
  <si>
    <t xml:space="preserve">2,0 - 3,0 м </t>
  </si>
  <si>
    <t>над 3,0 м</t>
  </si>
  <si>
    <t>P. Triplo (I-37/61)</t>
  </si>
  <si>
    <t>P. Agate F</t>
  </si>
  <si>
    <t>ЮЗДП-Благоевград</t>
  </si>
  <si>
    <t>ЮЦДП-Смолян</t>
  </si>
  <si>
    <t>Прихващане%</t>
  </si>
  <si>
    <t>Черна топола</t>
  </si>
  <si>
    <t>СЗДП - Враца</t>
  </si>
  <si>
    <t>СЦДП - Габрово</t>
  </si>
  <si>
    <t>P. MC</t>
  </si>
  <si>
    <t xml:space="preserve">P. Pannonia </t>
  </si>
  <si>
    <t>P. vernirubens</t>
  </si>
  <si>
    <t>NNDV</t>
  </si>
  <si>
    <t>I. Едногодишни</t>
  </si>
  <si>
    <t>А-194</t>
  </si>
  <si>
    <t>II. Двегодишни</t>
  </si>
  <si>
    <t>P. Guardi</t>
  </si>
  <si>
    <t>P. I 45/51</t>
  </si>
  <si>
    <t>21-22.03.2020</t>
  </si>
  <si>
    <t>Р. СВ-7</t>
  </si>
  <si>
    <t>28.04.2021</t>
  </si>
  <si>
    <t>ОТДЕЛ "ДЪРЖАВНИ ГОРСКИ ПРЕДПРИЯТИЯ" В МЗм</t>
  </si>
  <si>
    <t xml:space="preserve">м. октомври 2022г. </t>
  </si>
  <si>
    <t>III. Тригодишни</t>
  </si>
  <si>
    <t>V. Петгодишни</t>
  </si>
  <si>
    <t>25.03-01.04.2022</t>
  </si>
  <si>
    <t>29.03.2022</t>
  </si>
  <si>
    <t>23.03-01.04.2022</t>
  </si>
  <si>
    <t>28.03.2022</t>
  </si>
  <si>
    <t>04.04.2022</t>
  </si>
  <si>
    <t>07.03-01.04.2022</t>
  </si>
  <si>
    <t>06.04.2022</t>
  </si>
  <si>
    <t>20.03.2022</t>
  </si>
  <si>
    <t>22.03.-28.03.2022</t>
  </si>
  <si>
    <t>01-15.04.2022</t>
  </si>
  <si>
    <t>04-18.03.2022</t>
  </si>
  <si>
    <t>04-15.03.2022</t>
  </si>
  <si>
    <t>4-15.03.2022</t>
  </si>
  <si>
    <t>ОБЩО І+ІІ+III+V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</si>
</sst>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"/>
    <numFmt numFmtId="185" formatCode="mmm\-yy"/>
    <numFmt numFmtId="186" formatCode="d/mm/yyyy&quot; г.&quot;"/>
    <numFmt numFmtId="187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b/>
      <u val="single"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4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20" fillId="0" borderId="0" xfId="0" applyFont="1" applyFill="1" applyBorder="1" applyAlignment="1">
      <alignment horizontal="right" vertical="top" wrapText="1"/>
    </xf>
    <xf numFmtId="0" fontId="18" fillId="0" borderId="0" xfId="0" applyFont="1" applyAlignment="1">
      <alignment horizontal="left"/>
    </xf>
    <xf numFmtId="2" fontId="19" fillId="0" borderId="0" xfId="0" applyNumberFormat="1" applyFont="1" applyAlignment="1">
      <alignment/>
    </xf>
    <xf numFmtId="0" fontId="20" fillId="0" borderId="0" xfId="0" applyFont="1" applyFill="1" applyBorder="1" applyAlignment="1">
      <alignment vertical="top" wrapText="1"/>
    </xf>
    <xf numFmtId="2" fontId="21" fillId="0" borderId="0" xfId="0" applyNumberFormat="1" applyFont="1" applyFill="1" applyBorder="1" applyAlignment="1">
      <alignment vertical="top" wrapText="1"/>
    </xf>
    <xf numFmtId="1" fontId="18" fillId="0" borderId="13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8" fillId="32" borderId="2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1" fontId="19" fillId="0" borderId="0" xfId="0" applyNumberFormat="1" applyFont="1" applyAlignment="1">
      <alignment/>
    </xf>
    <xf numFmtId="0" fontId="19" fillId="0" borderId="22" xfId="0" applyFont="1" applyBorder="1" applyAlignment="1">
      <alignment horizontal="left" vertical="center" wrapText="1"/>
    </xf>
    <xf numFmtId="3" fontId="16" fillId="0" borderId="23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wrapText="1"/>
    </xf>
    <xf numFmtId="3" fontId="1" fillId="0" borderId="25" xfId="0" applyNumberFormat="1" applyFont="1" applyBorder="1" applyAlignment="1">
      <alignment horizontal="right" vertical="center" wrapText="1"/>
    </xf>
    <xf numFmtId="3" fontId="19" fillId="0" borderId="25" xfId="0" applyNumberFormat="1" applyFont="1" applyBorder="1" applyAlignment="1">
      <alignment horizontal="right" vertical="center" wrapText="1"/>
    </xf>
    <xf numFmtId="3" fontId="19" fillId="0" borderId="26" xfId="0" applyNumberFormat="1" applyFont="1" applyBorder="1" applyAlignment="1">
      <alignment horizontal="right" vertical="center" wrapText="1"/>
    </xf>
    <xf numFmtId="3" fontId="16" fillId="0" borderId="27" xfId="0" applyNumberFormat="1" applyFont="1" applyBorder="1" applyAlignment="1">
      <alignment horizontal="right" vertical="center" wrapText="1"/>
    </xf>
    <xf numFmtId="3" fontId="18" fillId="0" borderId="28" xfId="0" applyNumberFormat="1" applyFont="1" applyBorder="1" applyAlignment="1">
      <alignment horizontal="right" wrapText="1"/>
    </xf>
    <xf numFmtId="3" fontId="1" fillId="0" borderId="29" xfId="0" applyNumberFormat="1" applyFont="1" applyBorder="1" applyAlignment="1">
      <alignment horizontal="right" vertical="center" wrapText="1"/>
    </xf>
    <xf numFmtId="3" fontId="19" fillId="0" borderId="29" xfId="0" applyNumberFormat="1" applyFont="1" applyBorder="1" applyAlignment="1">
      <alignment horizontal="right" vertical="center" wrapText="1"/>
    </xf>
    <xf numFmtId="3" fontId="19" fillId="0" borderId="30" xfId="0" applyNumberFormat="1" applyFont="1" applyBorder="1" applyAlignment="1">
      <alignment horizontal="right" vertical="center" wrapText="1"/>
    </xf>
    <xf numFmtId="3" fontId="16" fillId="0" borderId="31" xfId="0" applyNumberFormat="1" applyFont="1" applyBorder="1" applyAlignment="1">
      <alignment horizontal="right" vertical="center" wrapText="1"/>
    </xf>
    <xf numFmtId="3" fontId="18" fillId="0" borderId="31" xfId="0" applyNumberFormat="1" applyFont="1" applyBorder="1" applyAlignment="1">
      <alignment horizontal="right" vertical="center" wrapText="1"/>
    </xf>
    <xf numFmtId="3" fontId="18" fillId="0" borderId="32" xfId="0" applyNumberFormat="1" applyFont="1" applyBorder="1" applyAlignment="1">
      <alignment horizontal="right" wrapText="1"/>
    </xf>
    <xf numFmtId="3" fontId="19" fillId="0" borderId="30" xfId="0" applyNumberFormat="1" applyFont="1" applyBorder="1" applyAlignment="1">
      <alignment horizontal="right" wrapText="1"/>
    </xf>
    <xf numFmtId="3" fontId="19" fillId="0" borderId="26" xfId="0" applyNumberFormat="1" applyFont="1" applyBorder="1" applyAlignment="1">
      <alignment horizontal="right" wrapText="1"/>
    </xf>
    <xf numFmtId="3" fontId="1" fillId="0" borderId="33" xfId="0" applyNumberFormat="1" applyFont="1" applyBorder="1" applyAlignment="1">
      <alignment horizontal="right" vertical="center" wrapText="1"/>
    </xf>
    <xf numFmtId="3" fontId="19" fillId="0" borderId="33" xfId="0" applyNumberFormat="1" applyFont="1" applyBorder="1" applyAlignment="1">
      <alignment horizontal="right" vertical="center" wrapText="1"/>
    </xf>
    <xf numFmtId="3" fontId="19" fillId="0" borderId="34" xfId="0" applyNumberFormat="1" applyFont="1" applyBorder="1" applyAlignment="1">
      <alignment horizontal="right" vertical="center" wrapText="1"/>
    </xf>
    <xf numFmtId="3" fontId="16" fillId="0" borderId="24" xfId="0" applyNumberFormat="1" applyFont="1" applyBorder="1" applyAlignment="1">
      <alignment horizontal="right"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1" fillId="0" borderId="35" xfId="0" applyNumberFormat="1" applyFont="1" applyBorder="1" applyAlignment="1">
      <alignment horizontal="right" vertical="center" wrapText="1"/>
    </xf>
    <xf numFmtId="3" fontId="16" fillId="32" borderId="36" xfId="0" applyNumberFormat="1" applyFont="1" applyFill="1" applyBorder="1" applyAlignment="1">
      <alignment vertical="top" wrapText="1"/>
    </xf>
    <xf numFmtId="4" fontId="18" fillId="0" borderId="23" xfId="0" applyNumberFormat="1" applyFont="1" applyBorder="1" applyAlignment="1">
      <alignment horizontal="right" vertical="center" wrapText="1"/>
    </xf>
    <xf numFmtId="4" fontId="19" fillId="0" borderId="25" xfId="0" applyNumberFormat="1" applyFont="1" applyBorder="1" applyAlignment="1">
      <alignment horizontal="right" vertical="center" wrapText="1"/>
    </xf>
    <xf numFmtId="4" fontId="18" fillId="0" borderId="27" xfId="0" applyNumberFormat="1" applyFont="1" applyBorder="1" applyAlignment="1">
      <alignment horizontal="right" vertical="center" wrapText="1"/>
    </xf>
    <xf numFmtId="4" fontId="19" fillId="0" borderId="29" xfId="0" applyNumberFormat="1" applyFont="1" applyBorder="1" applyAlignment="1">
      <alignment horizontal="right" vertical="center" wrapText="1"/>
    </xf>
    <xf numFmtId="4" fontId="19" fillId="0" borderId="23" xfId="0" applyNumberFormat="1" applyFont="1" applyBorder="1" applyAlignment="1">
      <alignment horizontal="right" vertical="center" wrapText="1"/>
    </xf>
    <xf numFmtId="4" fontId="18" fillId="0" borderId="31" xfId="0" applyNumberFormat="1" applyFont="1" applyBorder="1" applyAlignment="1">
      <alignment horizontal="right" vertical="center" wrapText="1"/>
    </xf>
    <xf numFmtId="4" fontId="19" fillId="0" borderId="35" xfId="0" applyNumberFormat="1" applyFont="1" applyBorder="1" applyAlignment="1">
      <alignment horizontal="right" vertical="center" wrapText="1"/>
    </xf>
    <xf numFmtId="4" fontId="19" fillId="0" borderId="33" xfId="0" applyNumberFormat="1" applyFont="1" applyBorder="1" applyAlignment="1">
      <alignment horizontal="right" vertical="center" wrapText="1"/>
    </xf>
    <xf numFmtId="3" fontId="16" fillId="32" borderId="37" xfId="0" applyNumberFormat="1" applyFont="1" applyFill="1" applyBorder="1" applyAlignment="1">
      <alignment vertical="top" wrapText="1"/>
    </xf>
    <xf numFmtId="0" fontId="18" fillId="0" borderId="23" xfId="0" applyFont="1" applyFill="1" applyBorder="1" applyAlignment="1">
      <alignment horizontal="center" vertical="center" wrapText="1"/>
    </xf>
    <xf numFmtId="2" fontId="19" fillId="0" borderId="25" xfId="0" applyNumberFormat="1" applyFont="1" applyFill="1" applyBorder="1" applyAlignment="1">
      <alignment horizontal="right" vertical="center" wrapText="1"/>
    </xf>
    <xf numFmtId="3" fontId="1" fillId="0" borderId="38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/>
    </xf>
    <xf numFmtId="49" fontId="19" fillId="0" borderId="33" xfId="0" applyNumberFormat="1" applyFont="1" applyBorder="1" applyAlignment="1" quotePrefix="1">
      <alignment horizontal="center" vertical="center" wrapText="1"/>
    </xf>
    <xf numFmtId="49" fontId="19" fillId="0" borderId="25" xfId="0" applyNumberFormat="1" applyFont="1" applyBorder="1" applyAlignment="1" quotePrefix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 quotePrefix="1">
      <alignment horizontal="center" vertical="center" wrapText="1"/>
    </xf>
    <xf numFmtId="49" fontId="19" fillId="0" borderId="35" xfId="0" applyNumberFormat="1" applyFont="1" applyBorder="1" applyAlignment="1" quotePrefix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 quotePrefix="1">
      <alignment horizontal="center" vertical="center" wrapText="1"/>
    </xf>
    <xf numFmtId="49" fontId="18" fillId="0" borderId="23" xfId="0" applyNumberFormat="1" applyFont="1" applyBorder="1" applyAlignment="1" quotePrefix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right" vertical="center" wrapText="1"/>
    </xf>
    <xf numFmtId="0" fontId="18" fillId="0" borderId="24" xfId="0" applyFont="1" applyFill="1" applyBorder="1" applyAlignment="1">
      <alignment horizontal="right" vertical="center" wrapText="1"/>
    </xf>
    <xf numFmtId="0" fontId="19" fillId="0" borderId="25" xfId="0" applyFont="1" applyFill="1" applyBorder="1" applyAlignment="1">
      <alignment horizontal="right" vertical="center" wrapText="1"/>
    </xf>
    <xf numFmtId="0" fontId="19" fillId="0" borderId="26" xfId="0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horizontal="center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6" fillId="32" borderId="36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Alignment="1">
      <alignment/>
    </xf>
    <xf numFmtId="0" fontId="19" fillId="0" borderId="18" xfId="0" applyFont="1" applyBorder="1" applyAlignment="1">
      <alignment horizontal="left" vertical="center" wrapText="1"/>
    </xf>
    <xf numFmtId="49" fontId="19" fillId="0" borderId="31" xfId="0" applyNumberFormat="1" applyFont="1" applyBorder="1" applyAlignment="1" quotePrefix="1">
      <alignment horizontal="center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3" fontId="19" fillId="0" borderId="31" xfId="0" applyNumberFormat="1" applyFont="1" applyBorder="1" applyAlignment="1">
      <alignment horizontal="right" vertical="center" wrapText="1"/>
    </xf>
    <xf numFmtId="4" fontId="19" fillId="0" borderId="31" xfId="0" applyNumberFormat="1" applyFont="1" applyBorder="1" applyAlignment="1">
      <alignment horizontal="right" vertical="center" wrapText="1"/>
    </xf>
    <xf numFmtId="3" fontId="19" fillId="0" borderId="32" xfId="0" applyNumberFormat="1" applyFont="1" applyBorder="1" applyAlignment="1">
      <alignment horizontal="right" vertical="center" wrapText="1"/>
    </xf>
    <xf numFmtId="2" fontId="18" fillId="0" borderId="19" xfId="0" applyNumberFormat="1" applyFont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left" vertical="center" wrapText="1"/>
    </xf>
    <xf numFmtId="1" fontId="16" fillId="0" borderId="23" xfId="0" applyNumberFormat="1" applyFont="1" applyBorder="1" applyAlignment="1">
      <alignment horizontal="right" vertical="center" wrapText="1"/>
    </xf>
    <xf numFmtId="1" fontId="18" fillId="0" borderId="23" xfId="0" applyNumberFormat="1" applyFont="1" applyBorder="1" applyAlignment="1">
      <alignment horizontal="right" vertical="center" wrapText="1"/>
    </xf>
    <xf numFmtId="2" fontId="18" fillId="0" borderId="23" xfId="0" applyNumberFormat="1" applyFont="1" applyBorder="1" applyAlignment="1">
      <alignment horizontal="right" vertical="center" wrapText="1"/>
    </xf>
    <xf numFmtId="1" fontId="18" fillId="0" borderId="24" xfId="0" applyNumberFormat="1" applyFont="1" applyBorder="1" applyAlignment="1">
      <alignment horizontal="right" wrapText="1"/>
    </xf>
    <xf numFmtId="1" fontId="19" fillId="0" borderId="25" xfId="0" applyNumberFormat="1" applyFont="1" applyBorder="1" applyAlignment="1">
      <alignment horizontal="right" vertical="center" wrapText="1"/>
    </xf>
    <xf numFmtId="2" fontId="19" fillId="0" borderId="25" xfId="0" applyNumberFormat="1" applyFont="1" applyBorder="1" applyAlignment="1">
      <alignment horizontal="right" vertical="center" wrapText="1"/>
    </xf>
    <xf numFmtId="1" fontId="19" fillId="0" borderId="26" xfId="0" applyNumberFormat="1" applyFont="1" applyBorder="1" applyAlignment="1">
      <alignment horizontal="right" wrapText="1"/>
    </xf>
    <xf numFmtId="49" fontId="19" fillId="0" borderId="31" xfId="0" applyNumberFormat="1" applyFont="1" applyBorder="1" applyAlignment="1">
      <alignment horizontal="center" vertical="center" wrapText="1"/>
    </xf>
    <xf numFmtId="3" fontId="19" fillId="0" borderId="35" xfId="0" applyNumberFormat="1" applyFont="1" applyBorder="1" applyAlignment="1">
      <alignment horizontal="right" vertical="center" wrapText="1"/>
    </xf>
    <xf numFmtId="3" fontId="19" fillId="0" borderId="38" xfId="0" applyNumberFormat="1" applyFont="1" applyBorder="1" applyAlignment="1">
      <alignment horizontal="right" vertical="center" wrapText="1"/>
    </xf>
    <xf numFmtId="3" fontId="19" fillId="0" borderId="32" xfId="0" applyNumberFormat="1" applyFont="1" applyBorder="1" applyAlignment="1">
      <alignment horizontal="right" wrapText="1"/>
    </xf>
    <xf numFmtId="49" fontId="19" fillId="0" borderId="0" xfId="0" applyNumberFormat="1" applyFont="1" applyAlignment="1">
      <alignment/>
    </xf>
    <xf numFmtId="2" fontId="19" fillId="0" borderId="22" xfId="0" applyNumberFormat="1" applyFont="1" applyBorder="1" applyAlignment="1">
      <alignment horizontal="left" vertical="center" wrapText="1"/>
    </xf>
    <xf numFmtId="1" fontId="1" fillId="0" borderId="35" xfId="0" applyNumberFormat="1" applyFont="1" applyBorder="1" applyAlignment="1">
      <alignment horizontal="right" vertical="center" wrapText="1"/>
    </xf>
    <xf numFmtId="1" fontId="19" fillId="0" borderId="35" xfId="0" applyNumberFormat="1" applyFont="1" applyBorder="1" applyAlignment="1">
      <alignment horizontal="right" vertical="center" wrapText="1"/>
    </xf>
    <xf numFmtId="2" fontId="19" fillId="0" borderId="35" xfId="0" applyNumberFormat="1" applyFont="1" applyBorder="1" applyAlignment="1">
      <alignment horizontal="right" vertical="center" wrapText="1"/>
    </xf>
    <xf numFmtId="1" fontId="19" fillId="0" borderId="38" xfId="0" applyNumberFormat="1" applyFont="1" applyBorder="1" applyAlignment="1">
      <alignment horizontal="right" wrapText="1"/>
    </xf>
    <xf numFmtId="0" fontId="18" fillId="33" borderId="21" xfId="0" applyFont="1" applyFill="1" applyBorder="1" applyAlignment="1">
      <alignment horizontal="left" vertical="top" wrapText="1"/>
    </xf>
    <xf numFmtId="49" fontId="18" fillId="33" borderId="36" xfId="0" applyNumberFormat="1" applyFont="1" applyFill="1" applyBorder="1" applyAlignment="1">
      <alignment horizontal="center" vertical="top" wrapText="1"/>
    </xf>
    <xf numFmtId="3" fontId="18" fillId="33" borderId="36" xfId="0" applyNumberFormat="1" applyFont="1" applyFill="1" applyBorder="1" applyAlignment="1">
      <alignment vertical="top" wrapText="1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2" fontId="16" fillId="0" borderId="42" xfId="0" applyNumberFormat="1" applyFont="1" applyBorder="1" applyAlignment="1">
      <alignment horizontal="center" vertical="center" wrapText="1"/>
    </xf>
    <xf numFmtId="2" fontId="18" fillId="0" borderId="35" xfId="0" applyNumberFormat="1" applyFont="1" applyBorder="1" applyAlignment="1">
      <alignment horizontal="center" vertical="center" wrapText="1"/>
    </xf>
    <xf numFmtId="2" fontId="18" fillId="0" borderId="43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5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49" fontId="16" fillId="0" borderId="42" xfId="0" applyNumberFormat="1" applyFont="1" applyBorder="1" applyAlignment="1">
      <alignment horizontal="center" vertical="center" wrapText="1"/>
    </xf>
    <xf numFmtId="49" fontId="18" fillId="0" borderId="35" xfId="0" applyNumberFormat="1" applyFont="1" applyBorder="1" applyAlignment="1">
      <alignment horizontal="center" vertical="center" wrapText="1"/>
    </xf>
    <xf numFmtId="49" fontId="18" fillId="0" borderId="4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tabSelected="1" zoomScalePageLayoutView="0" workbookViewId="0" topLeftCell="A61">
      <selection activeCell="G90" sqref="G90"/>
    </sheetView>
  </sheetViews>
  <sheetFormatPr defaultColWidth="9.140625" defaultRowHeight="12.75"/>
  <cols>
    <col min="1" max="1" width="18.28125" style="6" customWidth="1"/>
    <col min="2" max="2" width="15.00390625" style="80" customWidth="1"/>
    <col min="3" max="3" width="12.28125" style="8" customWidth="1"/>
    <col min="4" max="4" width="11.8515625" style="8" customWidth="1"/>
    <col min="5" max="5" width="12.421875" style="14" customWidth="1"/>
    <col min="6" max="6" width="10.57421875" style="8" customWidth="1"/>
    <col min="7" max="7" width="12.57421875" style="8" customWidth="1"/>
    <col min="8" max="8" width="9.140625" style="8" customWidth="1"/>
    <col min="9" max="9" width="9.140625" style="7" customWidth="1"/>
    <col min="10" max="10" width="10.140625" style="7" customWidth="1"/>
    <col min="11" max="16384" width="9.140625" style="7" customWidth="1"/>
  </cols>
  <sheetData>
    <row r="1" ht="15">
      <c r="G1" s="8" t="s">
        <v>14</v>
      </c>
    </row>
    <row r="2" spans="1:8" ht="15">
      <c r="A2" s="135" t="s">
        <v>15</v>
      </c>
      <c r="B2" s="136"/>
      <c r="C2" s="136"/>
      <c r="D2" s="136"/>
      <c r="E2" s="136"/>
      <c r="F2" s="136"/>
      <c r="G2" s="136"/>
      <c r="H2" s="136"/>
    </row>
    <row r="4" spans="1:8" ht="15">
      <c r="A4" s="137" t="s">
        <v>39</v>
      </c>
      <c r="B4" s="137"/>
      <c r="C4" s="137"/>
      <c r="D4" s="137"/>
      <c r="E4" s="137"/>
      <c r="F4" s="137"/>
      <c r="G4" s="137"/>
      <c r="H4" s="137"/>
    </row>
    <row r="6" spans="1:8" ht="20.25" customHeight="1">
      <c r="A6" s="138" t="s">
        <v>7</v>
      </c>
      <c r="B6" s="139"/>
      <c r="C6" s="139"/>
      <c r="D6" s="139"/>
      <c r="E6" s="139"/>
      <c r="F6" s="139"/>
      <c r="G6" s="139"/>
      <c r="H6" s="140"/>
    </row>
    <row r="7" spans="1:8" ht="15">
      <c r="A7" s="141" t="s">
        <v>0</v>
      </c>
      <c r="B7" s="142"/>
      <c r="C7" s="142"/>
      <c r="D7" s="142"/>
      <c r="E7" s="142"/>
      <c r="F7" s="142"/>
      <c r="G7" s="142"/>
      <c r="H7" s="136"/>
    </row>
    <row r="8" spans="1:8" ht="15">
      <c r="A8" s="141" t="s">
        <v>40</v>
      </c>
      <c r="B8" s="136"/>
      <c r="C8" s="136"/>
      <c r="D8" s="136"/>
      <c r="E8" s="136"/>
      <c r="F8" s="136"/>
      <c r="G8" s="136"/>
      <c r="H8" s="136"/>
    </row>
    <row r="9" ht="15.75" customHeight="1" thickBot="1"/>
    <row r="10" spans="1:8" ht="27.75" customHeight="1">
      <c r="A10" s="143" t="s">
        <v>3</v>
      </c>
      <c r="B10" s="146" t="s">
        <v>4</v>
      </c>
      <c r="C10" s="118" t="s">
        <v>5</v>
      </c>
      <c r="D10" s="118" t="s">
        <v>6</v>
      </c>
      <c r="E10" s="121" t="s">
        <v>23</v>
      </c>
      <c r="F10" s="126" t="s">
        <v>1</v>
      </c>
      <c r="G10" s="127"/>
      <c r="H10" s="128"/>
    </row>
    <row r="11" spans="1:8" ht="24.75" customHeight="1">
      <c r="A11" s="144"/>
      <c r="B11" s="147"/>
      <c r="C11" s="124"/>
      <c r="D11" s="119"/>
      <c r="E11" s="122"/>
      <c r="F11" s="129"/>
      <c r="G11" s="130"/>
      <c r="H11" s="131"/>
    </row>
    <row r="12" spans="1:8" ht="39" customHeight="1" thickBot="1">
      <c r="A12" s="145"/>
      <c r="B12" s="148"/>
      <c r="C12" s="125"/>
      <c r="D12" s="120"/>
      <c r="E12" s="123"/>
      <c r="F12" s="1" t="s">
        <v>16</v>
      </c>
      <c r="G12" s="1" t="s">
        <v>17</v>
      </c>
      <c r="H12" s="2" t="s">
        <v>18</v>
      </c>
    </row>
    <row r="13" spans="1:8" ht="17.25" customHeight="1" thickBot="1">
      <c r="A13" s="3">
        <v>1</v>
      </c>
      <c r="B13" s="81">
        <v>2</v>
      </c>
      <c r="C13" s="5">
        <v>3</v>
      </c>
      <c r="D13" s="4">
        <v>4</v>
      </c>
      <c r="E13" s="17">
        <v>5</v>
      </c>
      <c r="F13" s="5">
        <v>6</v>
      </c>
      <c r="G13" s="5">
        <v>7</v>
      </c>
      <c r="H13" s="10">
        <v>8</v>
      </c>
    </row>
    <row r="14" spans="1:8" ht="17.25" customHeight="1">
      <c r="A14" s="132" t="s">
        <v>31</v>
      </c>
      <c r="B14" s="133"/>
      <c r="C14" s="133"/>
      <c r="D14" s="133"/>
      <c r="E14" s="133"/>
      <c r="F14" s="133"/>
      <c r="G14" s="133"/>
      <c r="H14" s="134"/>
    </row>
    <row r="15" spans="1:10" ht="15" customHeight="1">
      <c r="A15" s="74" t="s">
        <v>32</v>
      </c>
      <c r="B15" s="82"/>
      <c r="C15" s="76">
        <f>SUM(C16:C16)</f>
        <v>2500</v>
      </c>
      <c r="D15" s="76">
        <f>SUM(D16:D16)</f>
        <v>2203</v>
      </c>
      <c r="E15" s="61"/>
      <c r="F15" s="76">
        <f>SUM(F16:F16)</f>
        <v>49</v>
      </c>
      <c r="G15" s="76">
        <f>SUM(G16:G16)</f>
        <v>226</v>
      </c>
      <c r="H15" s="77">
        <f>SUM(H16:H16)</f>
        <v>1928</v>
      </c>
      <c r="J15" s="7" t="b">
        <f>IF((D15+0)=(F15+G15+H15),TRUE,FALSE)</f>
        <v>1</v>
      </c>
    </row>
    <row r="16" spans="1:10" ht="15">
      <c r="A16" s="75" t="s">
        <v>22</v>
      </c>
      <c r="B16" s="83" t="s">
        <v>47</v>
      </c>
      <c r="C16" s="78">
        <v>2500</v>
      </c>
      <c r="D16" s="78">
        <v>2203</v>
      </c>
      <c r="E16" s="62">
        <f>D16*100/C16</f>
        <v>88.12</v>
      </c>
      <c r="F16" s="78">
        <v>49</v>
      </c>
      <c r="G16" s="78">
        <v>226</v>
      </c>
      <c r="H16" s="79">
        <v>1928</v>
      </c>
      <c r="J16" s="7" t="b">
        <f>IF((D16+0)=(F16+G16+H16),TRUE,FALSE)</f>
        <v>1</v>
      </c>
    </row>
    <row r="17" spans="1:10" ht="17.25" customHeight="1">
      <c r="A17" s="18" t="s">
        <v>20</v>
      </c>
      <c r="B17" s="71"/>
      <c r="C17" s="34">
        <f>SUM(C18:C20)</f>
        <v>104950</v>
      </c>
      <c r="D17" s="34">
        <f>SUM(D18:D20)</f>
        <v>80105</v>
      </c>
      <c r="E17" s="54"/>
      <c r="F17" s="34">
        <f>SUM(F18:F20)</f>
        <v>18990</v>
      </c>
      <c r="G17" s="34">
        <f>SUM(G18:G20)</f>
        <v>31698</v>
      </c>
      <c r="H17" s="35">
        <f>SUM(H18:H20)</f>
        <v>29417</v>
      </c>
      <c r="J17" s="7" t="b">
        <f>IF((D17+0)=(F17+G17+H17),TRUE,FALSE)</f>
        <v>1</v>
      </c>
    </row>
    <row r="18" spans="1:25" ht="25.5" customHeight="1">
      <c r="A18" s="20" t="s">
        <v>25</v>
      </c>
      <c r="B18" s="69" t="s">
        <v>43</v>
      </c>
      <c r="C18" s="36">
        <v>96650</v>
      </c>
      <c r="D18" s="37">
        <v>74550</v>
      </c>
      <c r="E18" s="55">
        <f>D18*100/C18</f>
        <v>77.13398861872737</v>
      </c>
      <c r="F18" s="36">
        <v>17203</v>
      </c>
      <c r="G18" s="36">
        <v>27986</v>
      </c>
      <c r="H18" s="38">
        <v>29361</v>
      </c>
      <c r="J18" s="7" t="b">
        <f>IF((D18+0)=(F18+G18+H18),TRUE,FALSE)</f>
        <v>1</v>
      </c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</row>
    <row r="19" spans="1:25" ht="15">
      <c r="A19" s="23" t="s">
        <v>26</v>
      </c>
      <c r="B19" s="65" t="s">
        <v>52</v>
      </c>
      <c r="C19" s="44">
        <v>300</v>
      </c>
      <c r="D19" s="45">
        <v>216</v>
      </c>
      <c r="E19" s="55">
        <f>D19*100/C19</f>
        <v>72</v>
      </c>
      <c r="F19" s="44">
        <v>177</v>
      </c>
      <c r="G19" s="44">
        <v>37</v>
      </c>
      <c r="H19" s="46">
        <v>2</v>
      </c>
      <c r="J19" s="7" t="b">
        <f>IF((D19+0)=(F19+G19+H19),TRUE,FALSE)</f>
        <v>1</v>
      </c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</row>
    <row r="20" spans="1:16" ht="15" customHeight="1">
      <c r="A20" s="23" t="s">
        <v>21</v>
      </c>
      <c r="B20" s="65"/>
      <c r="C20" s="44">
        <v>8000</v>
      </c>
      <c r="D20" s="45">
        <v>5339</v>
      </c>
      <c r="E20" s="59">
        <f>D20*100/C20</f>
        <v>66.7375</v>
      </c>
      <c r="F20" s="44">
        <v>1610</v>
      </c>
      <c r="G20" s="44">
        <v>3675</v>
      </c>
      <c r="H20" s="46">
        <v>54</v>
      </c>
      <c r="J20" s="7" t="b">
        <f aca="true" t="shared" si="0" ref="J20:J37">IF((D20+0)=(F20+G20+H20),TRUE,FALSE)</f>
        <v>1</v>
      </c>
      <c r="L20" s="86"/>
      <c r="M20" s="86"/>
      <c r="N20" s="86"/>
      <c r="O20" s="86"/>
      <c r="P20" s="86"/>
    </row>
    <row r="21" spans="1:18" ht="17.25" customHeight="1">
      <c r="A21" s="22" t="s">
        <v>13</v>
      </c>
      <c r="B21" s="67"/>
      <c r="C21" s="28">
        <f>SUM(C22:C22)</f>
        <v>7800</v>
      </c>
      <c r="D21" s="28">
        <f>SUM(D22:D22)</f>
        <v>6164</v>
      </c>
      <c r="E21" s="56"/>
      <c r="F21" s="28">
        <f>SUM(F22:F22)</f>
        <v>1162</v>
      </c>
      <c r="G21" s="28">
        <f>SUM(G22:G22)</f>
        <v>2960</v>
      </c>
      <c r="H21" s="30">
        <f>SUM(H22:H22)</f>
        <v>2042</v>
      </c>
      <c r="J21" s="7" t="b">
        <f t="shared" si="0"/>
        <v>1</v>
      </c>
      <c r="L21" s="86"/>
      <c r="M21" s="86"/>
      <c r="N21" s="86"/>
      <c r="O21" s="86"/>
      <c r="P21" s="86"/>
      <c r="Q21" s="86"/>
      <c r="R21" s="86"/>
    </row>
    <row r="22" spans="1:10" ht="15">
      <c r="A22" s="19" t="s">
        <v>22</v>
      </c>
      <c r="B22" s="66" t="s">
        <v>50</v>
      </c>
      <c r="C22" s="31">
        <v>7800</v>
      </c>
      <c r="D22" s="32">
        <v>6164</v>
      </c>
      <c r="E22" s="53">
        <f>D22*100/C22</f>
        <v>79.02564102564102</v>
      </c>
      <c r="F22" s="31">
        <v>1162</v>
      </c>
      <c r="G22" s="31">
        <v>2960</v>
      </c>
      <c r="H22" s="33">
        <v>2042</v>
      </c>
      <c r="J22" s="7" t="b">
        <f t="shared" si="0"/>
        <v>1</v>
      </c>
    </row>
    <row r="23" spans="1:10" ht="17.25" customHeight="1">
      <c r="A23" s="21" t="s">
        <v>8</v>
      </c>
      <c r="B23" s="68"/>
      <c r="C23" s="39">
        <f>SUM(C24:C25)</f>
        <v>44550</v>
      </c>
      <c r="D23" s="40">
        <f>SUM(D24:D25)</f>
        <v>27510</v>
      </c>
      <c r="E23" s="57"/>
      <c r="F23" s="39">
        <f>SUM(F24:F25)</f>
        <v>4511</v>
      </c>
      <c r="G23" s="39">
        <f>SUM(G24:G25)</f>
        <v>14129</v>
      </c>
      <c r="H23" s="41">
        <f>SUM(H24:H25)</f>
        <v>8870</v>
      </c>
      <c r="J23" s="7" t="b">
        <f t="shared" si="0"/>
        <v>1</v>
      </c>
    </row>
    <row r="24" spans="1:10" ht="17.25" customHeight="1">
      <c r="A24" s="20" t="s">
        <v>25</v>
      </c>
      <c r="B24" s="69" t="s">
        <v>44</v>
      </c>
      <c r="C24" s="36">
        <v>34550</v>
      </c>
      <c r="D24" s="37">
        <v>22729</v>
      </c>
      <c r="E24" s="55">
        <f>D24*100/C24</f>
        <v>65.78581765557163</v>
      </c>
      <c r="F24" s="36">
        <v>2801</v>
      </c>
      <c r="G24" s="36">
        <v>12077</v>
      </c>
      <c r="H24" s="42">
        <v>7851</v>
      </c>
      <c r="J24" s="7" t="b">
        <f t="shared" si="0"/>
        <v>1</v>
      </c>
    </row>
    <row r="25" spans="1:10" ht="17.25" customHeight="1">
      <c r="A25" s="87" t="s">
        <v>26</v>
      </c>
      <c r="B25" s="88" t="s">
        <v>52</v>
      </c>
      <c r="C25" s="89">
        <v>10000</v>
      </c>
      <c r="D25" s="90">
        <v>4781</v>
      </c>
      <c r="E25" s="91">
        <f>D25*100/C25</f>
        <v>47.81</v>
      </c>
      <c r="F25" s="89">
        <v>1710</v>
      </c>
      <c r="G25" s="89">
        <v>2052</v>
      </c>
      <c r="H25" s="105">
        <v>1019</v>
      </c>
      <c r="J25" s="7" t="b">
        <f t="shared" si="0"/>
        <v>1</v>
      </c>
    </row>
    <row r="26" spans="1:10" ht="17.25" customHeight="1">
      <c r="A26" s="93" t="s">
        <v>34</v>
      </c>
      <c r="B26" s="73"/>
      <c r="C26" s="95">
        <f>SUM(C27:C28)</f>
        <v>11200</v>
      </c>
      <c r="D26" s="96">
        <f>SUM(D27:D28)</f>
        <v>6067</v>
      </c>
      <c r="E26" s="97">
        <f>D26*100/C26</f>
        <v>54.169642857142854</v>
      </c>
      <c r="F26" s="95">
        <f>SUM(F27:F28)</f>
        <v>693</v>
      </c>
      <c r="G26" s="95">
        <f>SUM(G27:G28)</f>
        <v>1911</v>
      </c>
      <c r="H26" s="98">
        <f>SUM(H27:H28)</f>
        <v>3463</v>
      </c>
      <c r="J26" s="7" t="b">
        <f>IF((D26+0)=(F26+G26+H26),TRUE,FALSE)</f>
        <v>1</v>
      </c>
    </row>
    <row r="27" spans="1:8" ht="17.25" customHeight="1">
      <c r="A27" s="107" t="s">
        <v>22</v>
      </c>
      <c r="B27" s="70" t="s">
        <v>47</v>
      </c>
      <c r="C27" s="108">
        <v>2200</v>
      </c>
      <c r="D27" s="109">
        <v>1987</v>
      </c>
      <c r="E27" s="110">
        <f>D27*100/C27</f>
        <v>90.31818181818181</v>
      </c>
      <c r="F27" s="108">
        <v>117</v>
      </c>
      <c r="G27" s="108">
        <v>464</v>
      </c>
      <c r="H27" s="111">
        <v>1406</v>
      </c>
    </row>
    <row r="28" spans="1:11" ht="17.25" customHeight="1">
      <c r="A28" s="94" t="s">
        <v>21</v>
      </c>
      <c r="B28" s="66"/>
      <c r="C28" s="99">
        <v>9000</v>
      </c>
      <c r="D28" s="99">
        <v>4080</v>
      </c>
      <c r="E28" s="100">
        <f>D28*100/C28</f>
        <v>45.333333333333336</v>
      </c>
      <c r="F28" s="99">
        <v>576</v>
      </c>
      <c r="G28" s="99">
        <v>1447</v>
      </c>
      <c r="H28" s="101">
        <v>2057</v>
      </c>
      <c r="J28" s="7" t="b">
        <f t="shared" si="0"/>
        <v>1</v>
      </c>
      <c r="K28" s="26"/>
    </row>
    <row r="29" spans="1:11" ht="17.25" customHeight="1">
      <c r="A29" s="22" t="s">
        <v>35</v>
      </c>
      <c r="B29" s="67"/>
      <c r="C29" s="28">
        <f>SUM(C30:C33)</f>
        <v>45800</v>
      </c>
      <c r="D29" s="29">
        <f>SUM(D30:D33)</f>
        <v>28883</v>
      </c>
      <c r="E29" s="52"/>
      <c r="F29" s="28">
        <f>SUM(F30:F33)</f>
        <v>7655</v>
      </c>
      <c r="G29" s="28">
        <f>SUM(G30:G33)</f>
        <v>7790</v>
      </c>
      <c r="H29" s="30">
        <f>SUM(H30:H33)</f>
        <v>13438</v>
      </c>
      <c r="J29" s="7" t="b">
        <f t="shared" si="0"/>
        <v>1</v>
      </c>
      <c r="K29" s="26"/>
    </row>
    <row r="30" spans="1:11" ht="16.5" customHeight="1">
      <c r="A30" s="87" t="s">
        <v>26</v>
      </c>
      <c r="B30" s="102" t="s">
        <v>52</v>
      </c>
      <c r="C30" s="89">
        <v>9300</v>
      </c>
      <c r="D30" s="90">
        <v>3698</v>
      </c>
      <c r="E30" s="91">
        <f>D30*100/C30</f>
        <v>39.763440860215056</v>
      </c>
      <c r="F30" s="89">
        <v>3685</v>
      </c>
      <c r="G30" s="89">
        <v>13</v>
      </c>
      <c r="H30" s="92">
        <v>0</v>
      </c>
      <c r="J30" s="7" t="b">
        <f t="shared" si="0"/>
        <v>1</v>
      </c>
      <c r="K30" s="26"/>
    </row>
    <row r="31" spans="1:11" ht="16.5" customHeight="1">
      <c r="A31" s="87" t="s">
        <v>21</v>
      </c>
      <c r="B31" s="102"/>
      <c r="C31" s="89">
        <v>7000</v>
      </c>
      <c r="D31" s="90">
        <v>4172</v>
      </c>
      <c r="E31" s="91">
        <f>D31*100/C31</f>
        <v>59.6</v>
      </c>
      <c r="F31" s="89">
        <v>1881</v>
      </c>
      <c r="G31" s="89">
        <v>2291</v>
      </c>
      <c r="H31" s="92">
        <v>0</v>
      </c>
      <c r="K31" s="26"/>
    </row>
    <row r="32" spans="1:10" ht="15">
      <c r="A32" s="20" t="s">
        <v>22</v>
      </c>
      <c r="B32" s="69" t="s">
        <v>49</v>
      </c>
      <c r="C32" s="36">
        <v>12500</v>
      </c>
      <c r="D32" s="37">
        <v>9074</v>
      </c>
      <c r="E32" s="55">
        <f>D32*100/C32</f>
        <v>72.592</v>
      </c>
      <c r="F32" s="36">
        <v>857</v>
      </c>
      <c r="G32" s="36">
        <v>2230</v>
      </c>
      <c r="H32" s="38">
        <v>5987</v>
      </c>
      <c r="J32" s="7" t="b">
        <f t="shared" si="0"/>
        <v>1</v>
      </c>
    </row>
    <row r="33" spans="1:10" ht="15">
      <c r="A33" s="19" t="s">
        <v>12</v>
      </c>
      <c r="B33" s="66" t="s">
        <v>54</v>
      </c>
      <c r="C33" s="31">
        <v>17000</v>
      </c>
      <c r="D33" s="32">
        <v>11939</v>
      </c>
      <c r="E33" s="53">
        <f>D33*100/C33</f>
        <v>70.22941176470589</v>
      </c>
      <c r="F33" s="31">
        <v>1232</v>
      </c>
      <c r="G33" s="31">
        <v>3256</v>
      </c>
      <c r="H33" s="33">
        <v>7451</v>
      </c>
      <c r="J33" s="7" t="b">
        <f t="shared" si="0"/>
        <v>1</v>
      </c>
    </row>
    <row r="34" spans="1:10" ht="17.25" customHeight="1">
      <c r="A34" s="22" t="s">
        <v>19</v>
      </c>
      <c r="B34" s="67"/>
      <c r="C34" s="28">
        <f>SUM(C35:C36)</f>
        <v>13000</v>
      </c>
      <c r="D34" s="28">
        <f>SUM(D35:D36)</f>
        <v>9327</v>
      </c>
      <c r="E34" s="52"/>
      <c r="F34" s="28">
        <f>SUM(F35:F36)</f>
        <v>802</v>
      </c>
      <c r="G34" s="28">
        <f>SUM(G35:G36)</f>
        <v>2839</v>
      </c>
      <c r="H34" s="47">
        <f>SUM(H35:H36)</f>
        <v>5686</v>
      </c>
      <c r="J34" s="7" t="b">
        <f t="shared" si="0"/>
        <v>1</v>
      </c>
    </row>
    <row r="35" spans="1:10" ht="15">
      <c r="A35" s="20" t="s">
        <v>22</v>
      </c>
      <c r="B35" s="69" t="s">
        <v>46</v>
      </c>
      <c r="C35" s="36">
        <v>10000</v>
      </c>
      <c r="D35" s="37">
        <v>7263</v>
      </c>
      <c r="E35" s="55">
        <f>D35*100/C35</f>
        <v>72.63</v>
      </c>
      <c r="F35" s="36">
        <v>531</v>
      </c>
      <c r="G35" s="36">
        <v>1046</v>
      </c>
      <c r="H35" s="38">
        <v>5686</v>
      </c>
      <c r="J35" s="7" t="b">
        <f t="shared" si="0"/>
        <v>1</v>
      </c>
    </row>
    <row r="36" spans="1:10" ht="30">
      <c r="A36" s="23" t="s">
        <v>21</v>
      </c>
      <c r="B36" s="65"/>
      <c r="C36" s="44">
        <v>3000</v>
      </c>
      <c r="D36" s="45">
        <v>2064</v>
      </c>
      <c r="E36" s="59">
        <f>D36*100/C36</f>
        <v>68.8</v>
      </c>
      <c r="F36" s="44">
        <v>271</v>
      </c>
      <c r="G36" s="44">
        <v>1793</v>
      </c>
      <c r="H36" s="46">
        <v>0</v>
      </c>
      <c r="J36" s="7" t="b">
        <f t="shared" si="0"/>
        <v>1</v>
      </c>
    </row>
    <row r="37" spans="1:10" ht="17.25" customHeight="1">
      <c r="A37" s="18" t="s">
        <v>9</v>
      </c>
      <c r="B37" s="71"/>
      <c r="C37" s="34">
        <f>SUM(C38:C42)</f>
        <v>513400</v>
      </c>
      <c r="D37" s="34">
        <f>SUM(D38:D42)</f>
        <v>379250</v>
      </c>
      <c r="E37" s="54"/>
      <c r="F37" s="34">
        <f>SUM(F38:F42)</f>
        <v>126390</v>
      </c>
      <c r="G37" s="34">
        <f>SUM(G38:G42)</f>
        <v>165574</v>
      </c>
      <c r="H37" s="48">
        <f>SUM(H38:H42)</f>
        <v>87286</v>
      </c>
      <c r="J37" s="7" t="b">
        <f t="shared" si="0"/>
        <v>1</v>
      </c>
    </row>
    <row r="38" spans="1:10" ht="16.5" customHeight="1">
      <c r="A38" s="20" t="s">
        <v>25</v>
      </c>
      <c r="B38" s="69" t="s">
        <v>45</v>
      </c>
      <c r="C38" s="36">
        <v>102600</v>
      </c>
      <c r="D38" s="37">
        <v>74963</v>
      </c>
      <c r="E38" s="55">
        <f>D38*100/C38</f>
        <v>73.06335282651072</v>
      </c>
      <c r="F38" s="36">
        <v>17452</v>
      </c>
      <c r="G38" s="36">
        <v>37376</v>
      </c>
      <c r="H38" s="38">
        <v>20135</v>
      </c>
      <c r="J38" s="7" t="b">
        <f>IF((D38+0)=(F38+G38+H38),TRUE,FALSE)</f>
        <v>1</v>
      </c>
    </row>
    <row r="39" spans="1:10" ht="15">
      <c r="A39" s="20" t="s">
        <v>26</v>
      </c>
      <c r="B39" s="69" t="s">
        <v>52</v>
      </c>
      <c r="C39" s="36">
        <f>90000+130000</f>
        <v>220000</v>
      </c>
      <c r="D39" s="37">
        <f>53861+107347</f>
        <v>161208</v>
      </c>
      <c r="E39" s="55">
        <f>D39*100/C39</f>
        <v>73.27636363636364</v>
      </c>
      <c r="F39" s="36">
        <f>10724+64893</f>
        <v>75617</v>
      </c>
      <c r="G39" s="36">
        <f>25894+29661</f>
        <v>55555</v>
      </c>
      <c r="H39" s="38">
        <f>17243+12793</f>
        <v>30036</v>
      </c>
      <c r="J39" s="7" t="b">
        <f>IF((D39+0)=(F39+G39+H39),TRUE,FALSE)</f>
        <v>1</v>
      </c>
    </row>
    <row r="40" spans="1:10" ht="15.75" customHeight="1">
      <c r="A40" s="20" t="s">
        <v>21</v>
      </c>
      <c r="B40" s="69"/>
      <c r="C40" s="36">
        <v>37500</v>
      </c>
      <c r="D40" s="37">
        <v>25620</v>
      </c>
      <c r="E40" s="55">
        <f>D40*100/C40</f>
        <v>68.32</v>
      </c>
      <c r="F40" s="37">
        <v>9193</v>
      </c>
      <c r="G40" s="37">
        <v>11197</v>
      </c>
      <c r="H40" s="38">
        <v>5230</v>
      </c>
      <c r="J40" s="7" t="b">
        <f>IF((D40+0)=(F40+G40+H40),TRUE,FALSE)</f>
        <v>1</v>
      </c>
    </row>
    <row r="41" spans="1:10" ht="30">
      <c r="A41" s="20" t="s">
        <v>22</v>
      </c>
      <c r="B41" s="69" t="s">
        <v>48</v>
      </c>
      <c r="C41" s="36">
        <v>58800</v>
      </c>
      <c r="D41" s="37">
        <v>42705</v>
      </c>
      <c r="E41" s="58">
        <f>D41*100/C41</f>
        <v>72.62755102040816</v>
      </c>
      <c r="F41" s="36">
        <v>5099</v>
      </c>
      <c r="G41" s="36">
        <v>17467</v>
      </c>
      <c r="H41" s="38">
        <v>20139</v>
      </c>
      <c r="J41" s="7" t="b">
        <f>IF((D41+0)=(F41+G41+H41),TRUE,FALSE)</f>
        <v>1</v>
      </c>
    </row>
    <row r="42" spans="1:10" ht="15">
      <c r="A42" s="19" t="s">
        <v>12</v>
      </c>
      <c r="B42" s="66" t="s">
        <v>53</v>
      </c>
      <c r="C42" s="31">
        <v>94500</v>
      </c>
      <c r="D42" s="32">
        <v>74754</v>
      </c>
      <c r="E42" s="53">
        <f>D42*100/C42</f>
        <v>79.1047619047619</v>
      </c>
      <c r="F42" s="32">
        <v>19029</v>
      </c>
      <c r="G42" s="32">
        <v>43979</v>
      </c>
      <c r="H42" s="33">
        <v>11746</v>
      </c>
      <c r="J42" s="7" t="b">
        <f>IF((D42+0)=(F42+G42+H42),TRUE,FALSE)</f>
        <v>1</v>
      </c>
    </row>
    <row r="43" spans="1:10" ht="15">
      <c r="A43" s="22" t="s">
        <v>10</v>
      </c>
      <c r="B43" s="72"/>
      <c r="C43" s="28">
        <f>SUM(C44)</f>
        <v>3000</v>
      </c>
      <c r="D43" s="28">
        <f>SUM(D44)</f>
        <v>2700</v>
      </c>
      <c r="E43" s="56"/>
      <c r="F43" s="28">
        <f>SUM(F44)</f>
        <v>0</v>
      </c>
      <c r="G43" s="28">
        <f>SUM(G44)</f>
        <v>2700</v>
      </c>
      <c r="H43" s="47">
        <f>SUM(H44)</f>
        <v>0</v>
      </c>
      <c r="J43" s="7" t="b">
        <f aca="true" t="shared" si="1" ref="J43:J61">IF((D43+0)=(F43+G43+H43),TRUE,FALSE)</f>
        <v>1</v>
      </c>
    </row>
    <row r="44" spans="1:10" ht="15">
      <c r="A44" s="19" t="s">
        <v>11</v>
      </c>
      <c r="B44" s="66"/>
      <c r="C44" s="31">
        <v>3000</v>
      </c>
      <c r="D44" s="32">
        <v>2700</v>
      </c>
      <c r="E44" s="53">
        <f>D44*100/C44</f>
        <v>90</v>
      </c>
      <c r="F44" s="32">
        <v>0</v>
      </c>
      <c r="G44" s="32">
        <v>2700</v>
      </c>
      <c r="H44" s="33">
        <v>0</v>
      </c>
      <c r="J44" s="7" t="b">
        <f t="shared" si="1"/>
        <v>1</v>
      </c>
    </row>
    <row r="45" spans="1:10" ht="15">
      <c r="A45" s="22" t="s">
        <v>37</v>
      </c>
      <c r="B45" s="67"/>
      <c r="C45" s="28">
        <f>SUM(C46:C46)</f>
        <v>1700</v>
      </c>
      <c r="D45" s="29">
        <f>SUM(D46:D46)</f>
        <v>701</v>
      </c>
      <c r="E45" s="52"/>
      <c r="F45" s="28">
        <f>SUM(F46:F46)</f>
        <v>46</v>
      </c>
      <c r="G45" s="28">
        <f>SUM(G46:G46)</f>
        <v>491</v>
      </c>
      <c r="H45" s="30">
        <f>SUM(H46:H46)</f>
        <v>164</v>
      </c>
      <c r="J45" s="7" t="b">
        <f t="shared" si="1"/>
        <v>1</v>
      </c>
    </row>
    <row r="46" spans="1:10" ht="15.75" customHeight="1">
      <c r="A46" s="19" t="s">
        <v>25</v>
      </c>
      <c r="B46" s="66" t="s">
        <v>46</v>
      </c>
      <c r="C46" s="31">
        <v>1700</v>
      </c>
      <c r="D46" s="32">
        <v>701</v>
      </c>
      <c r="E46" s="53">
        <f>D46*100/C46</f>
        <v>41.23529411764706</v>
      </c>
      <c r="F46" s="31">
        <v>46</v>
      </c>
      <c r="G46" s="31">
        <v>491</v>
      </c>
      <c r="H46" s="33">
        <v>164</v>
      </c>
      <c r="J46" s="7" t="b">
        <f t="shared" si="1"/>
        <v>1</v>
      </c>
    </row>
    <row r="47" spans="1:10" ht="15">
      <c r="A47" s="22" t="s">
        <v>30</v>
      </c>
      <c r="B47" s="73"/>
      <c r="C47" s="28">
        <f>SUM(C48:C48)</f>
        <v>10000</v>
      </c>
      <c r="D47" s="28">
        <f>SUM(D48:D48)</f>
        <v>7527</v>
      </c>
      <c r="E47" s="52"/>
      <c r="F47" s="28">
        <f>SUM(F48:F48)</f>
        <v>2020</v>
      </c>
      <c r="G47" s="28">
        <f>SUM(G48:G48)</f>
        <v>3530</v>
      </c>
      <c r="H47" s="47">
        <f>SUM(H48:H48)</f>
        <v>1977</v>
      </c>
      <c r="J47" s="7" t="b">
        <f t="shared" si="1"/>
        <v>1</v>
      </c>
    </row>
    <row r="48" spans="1:10" ht="15">
      <c r="A48" s="27" t="s">
        <v>26</v>
      </c>
      <c r="B48" s="70" t="s">
        <v>52</v>
      </c>
      <c r="C48" s="50">
        <v>10000</v>
      </c>
      <c r="D48" s="50">
        <v>7527</v>
      </c>
      <c r="E48" s="58">
        <f>D48*100/C48</f>
        <v>75.27</v>
      </c>
      <c r="F48" s="50">
        <v>2020</v>
      </c>
      <c r="G48" s="50">
        <v>3530</v>
      </c>
      <c r="H48" s="63">
        <v>1977</v>
      </c>
      <c r="J48" s="7" t="b">
        <f t="shared" si="1"/>
        <v>1</v>
      </c>
    </row>
    <row r="49" spans="1:10" ht="15">
      <c r="A49" s="22" t="s">
        <v>27</v>
      </c>
      <c r="B49" s="73"/>
      <c r="C49" s="28">
        <f>SUM(C50:C50)</f>
        <v>1800</v>
      </c>
      <c r="D49" s="29">
        <f>SUM(D50:D50)</f>
        <v>959</v>
      </c>
      <c r="E49" s="52"/>
      <c r="F49" s="28">
        <f>SUM(F50:F50)</f>
        <v>289</v>
      </c>
      <c r="G49" s="28">
        <f>SUM(G50:G50)</f>
        <v>610</v>
      </c>
      <c r="H49" s="49">
        <f>SUM(H50:H50)</f>
        <v>60</v>
      </c>
      <c r="J49" s="7" t="b">
        <f t="shared" si="1"/>
        <v>1</v>
      </c>
    </row>
    <row r="50" spans="1:10" ht="15">
      <c r="A50" s="27" t="s">
        <v>25</v>
      </c>
      <c r="B50" s="70" t="s">
        <v>46</v>
      </c>
      <c r="C50" s="50">
        <v>1800</v>
      </c>
      <c r="D50" s="103">
        <v>959</v>
      </c>
      <c r="E50" s="58">
        <f>D50*100/C50</f>
        <v>53.27777777777778</v>
      </c>
      <c r="F50" s="50">
        <v>289</v>
      </c>
      <c r="G50" s="50">
        <v>610</v>
      </c>
      <c r="H50" s="104">
        <v>60</v>
      </c>
      <c r="J50" s="7" t="b">
        <f t="shared" si="1"/>
        <v>1</v>
      </c>
    </row>
    <row r="51" spans="1:10" ht="15">
      <c r="A51" s="22" t="s">
        <v>28</v>
      </c>
      <c r="B51" s="73"/>
      <c r="C51" s="28">
        <f>SUM(C52:C53)</f>
        <v>2000</v>
      </c>
      <c r="D51" s="29">
        <f>SUM(D52:D53)</f>
        <v>1571</v>
      </c>
      <c r="E51" s="52"/>
      <c r="F51" s="28">
        <f>SUM(F52:F53)</f>
        <v>459</v>
      </c>
      <c r="G51" s="28">
        <f>SUM(G52:G53)</f>
        <v>152</v>
      </c>
      <c r="H51" s="49">
        <f>SUM(H52:H53)</f>
        <v>960</v>
      </c>
      <c r="J51" s="7" t="b">
        <f t="shared" si="1"/>
        <v>1</v>
      </c>
    </row>
    <row r="52" spans="1:8" ht="15">
      <c r="A52" s="87" t="s">
        <v>22</v>
      </c>
      <c r="B52" s="88" t="s">
        <v>49</v>
      </c>
      <c r="C52" s="89">
        <v>1000</v>
      </c>
      <c r="D52" s="90">
        <v>990</v>
      </c>
      <c r="E52" s="91">
        <f>D52*100/C52</f>
        <v>99</v>
      </c>
      <c r="F52" s="89">
        <v>1</v>
      </c>
      <c r="G52" s="89">
        <v>35</v>
      </c>
      <c r="H52" s="92">
        <v>954</v>
      </c>
    </row>
    <row r="53" spans="1:10" ht="15">
      <c r="A53" s="20" t="s">
        <v>26</v>
      </c>
      <c r="B53" s="69" t="s">
        <v>52</v>
      </c>
      <c r="C53" s="36">
        <v>1000</v>
      </c>
      <c r="D53" s="37">
        <v>581</v>
      </c>
      <c r="E53" s="55">
        <f>D53*100/C53</f>
        <v>58.1</v>
      </c>
      <c r="F53" s="36">
        <v>458</v>
      </c>
      <c r="G53" s="36">
        <v>117</v>
      </c>
      <c r="H53" s="38">
        <v>6</v>
      </c>
      <c r="J53" s="7" t="b">
        <f t="shared" si="1"/>
        <v>1</v>
      </c>
    </row>
    <row r="54" spans="1:10" ht="15">
      <c r="A54" s="22" t="s">
        <v>29</v>
      </c>
      <c r="B54" s="73"/>
      <c r="C54" s="28">
        <f>SUM(C55:C56)</f>
        <v>3700</v>
      </c>
      <c r="D54" s="29">
        <f>SUM(D55:D56)</f>
        <v>2555</v>
      </c>
      <c r="E54" s="52"/>
      <c r="F54" s="28">
        <f>SUM(F55:F56)</f>
        <v>1633</v>
      </c>
      <c r="G54" s="28">
        <f>SUM(G55:G56)</f>
        <v>631</v>
      </c>
      <c r="H54" s="49">
        <f>SUM(H55:H56)</f>
        <v>291</v>
      </c>
      <c r="J54" s="7" t="b">
        <f t="shared" si="1"/>
        <v>1</v>
      </c>
    </row>
    <row r="55" spans="1:8" ht="30">
      <c r="A55" s="27" t="s">
        <v>21</v>
      </c>
      <c r="B55" s="70"/>
      <c r="C55" s="50">
        <v>2000</v>
      </c>
      <c r="D55" s="103">
        <v>1669</v>
      </c>
      <c r="E55" s="58">
        <f>D55*100/C55</f>
        <v>83.45</v>
      </c>
      <c r="F55" s="50">
        <v>1513</v>
      </c>
      <c r="G55" s="50">
        <v>156</v>
      </c>
      <c r="H55" s="104">
        <v>0</v>
      </c>
    </row>
    <row r="56" spans="1:10" ht="15">
      <c r="A56" s="27" t="s">
        <v>25</v>
      </c>
      <c r="B56" s="70" t="s">
        <v>46</v>
      </c>
      <c r="C56" s="50">
        <v>1700</v>
      </c>
      <c r="D56" s="103">
        <v>886</v>
      </c>
      <c r="E56" s="58">
        <f>D56*100/C56</f>
        <v>52.11764705882353</v>
      </c>
      <c r="F56" s="50">
        <v>120</v>
      </c>
      <c r="G56" s="50">
        <v>475</v>
      </c>
      <c r="H56" s="104">
        <v>291</v>
      </c>
      <c r="J56" s="7" t="b">
        <f t="shared" si="1"/>
        <v>1</v>
      </c>
    </row>
    <row r="57" spans="1:10" ht="17.25" customHeight="1">
      <c r="A57" s="22" t="s">
        <v>24</v>
      </c>
      <c r="B57" s="67"/>
      <c r="C57" s="28">
        <f>SUM(C58:C61)</f>
        <v>24700</v>
      </c>
      <c r="D57" s="28">
        <f>SUM(D58:D61)</f>
        <v>18618</v>
      </c>
      <c r="E57" s="52"/>
      <c r="F57" s="28">
        <f>SUM(F58:F61)</f>
        <v>9371</v>
      </c>
      <c r="G57" s="28">
        <f>SUM(G58:G61)</f>
        <v>5973</v>
      </c>
      <c r="H57" s="47">
        <f>SUM(H58:H61)</f>
        <v>3274</v>
      </c>
      <c r="J57" s="7" t="b">
        <f t="shared" si="1"/>
        <v>1</v>
      </c>
    </row>
    <row r="58" spans="1:10" ht="15">
      <c r="A58" s="20" t="s">
        <v>26</v>
      </c>
      <c r="B58" s="69" t="s">
        <v>52</v>
      </c>
      <c r="C58" s="36">
        <f>5000+1000</f>
        <v>6000</v>
      </c>
      <c r="D58" s="37">
        <f>2906+645</f>
        <v>3551</v>
      </c>
      <c r="E58" s="55">
        <f>D58*100/C58</f>
        <v>59.18333333333333</v>
      </c>
      <c r="F58" s="36">
        <f>1056+603</f>
        <v>1659</v>
      </c>
      <c r="G58" s="36">
        <f>1344+42</f>
        <v>1386</v>
      </c>
      <c r="H58" s="38">
        <v>506</v>
      </c>
      <c r="J58" s="7" t="b">
        <f t="shared" si="1"/>
        <v>1</v>
      </c>
    </row>
    <row r="59" spans="1:8" ht="30">
      <c r="A59" s="20" t="s">
        <v>21</v>
      </c>
      <c r="B59" s="69"/>
      <c r="C59" s="36">
        <v>6000</v>
      </c>
      <c r="D59" s="37">
        <f>1959+1465</f>
        <v>3424</v>
      </c>
      <c r="E59" s="55">
        <f>D59*100/C59</f>
        <v>57.06666666666667</v>
      </c>
      <c r="F59" s="36">
        <f>1322+916</f>
        <v>2238</v>
      </c>
      <c r="G59" s="36">
        <f>637+479</f>
        <v>1116</v>
      </c>
      <c r="H59" s="38">
        <v>70</v>
      </c>
    </row>
    <row r="60" spans="1:10" ht="30">
      <c r="A60" s="20" t="s">
        <v>22</v>
      </c>
      <c r="B60" s="69" t="s">
        <v>51</v>
      </c>
      <c r="C60" s="36">
        <v>4200</v>
      </c>
      <c r="D60" s="37">
        <v>3919</v>
      </c>
      <c r="E60" s="55">
        <f>D60*100/C60</f>
        <v>93.30952380952381</v>
      </c>
      <c r="F60" s="36">
        <v>796</v>
      </c>
      <c r="G60" s="36">
        <v>3042</v>
      </c>
      <c r="H60" s="38">
        <v>81</v>
      </c>
      <c r="J60" s="7" t="b">
        <f t="shared" si="1"/>
        <v>1</v>
      </c>
    </row>
    <row r="61" spans="1:10" ht="17.25" customHeight="1" thickBot="1">
      <c r="A61" s="19" t="s">
        <v>12</v>
      </c>
      <c r="B61" s="66" t="s">
        <v>55</v>
      </c>
      <c r="C61" s="31">
        <v>8500</v>
      </c>
      <c r="D61" s="32">
        <v>7724</v>
      </c>
      <c r="E61" s="53">
        <f>D61*100/C61</f>
        <v>90.87058823529412</v>
      </c>
      <c r="F61" s="32">
        <v>4678</v>
      </c>
      <c r="G61" s="32">
        <v>429</v>
      </c>
      <c r="H61" s="43">
        <v>2617</v>
      </c>
      <c r="J61" s="7" t="b">
        <f t="shared" si="1"/>
        <v>1</v>
      </c>
    </row>
    <row r="62" spans="1:8" s="11" customFormat="1" ht="15.75" customHeight="1" thickBot="1">
      <c r="A62" s="24" t="s">
        <v>2</v>
      </c>
      <c r="B62" s="84"/>
      <c r="C62" s="51">
        <f>C57+C54+C51+C49+C47+C45+C43+C37+C34+C29+C26+C23+C21+C17+C15</f>
        <v>790100</v>
      </c>
      <c r="D62" s="51">
        <f>D57+D54+D51+D49+D47+D45+D43+D37+D34+D29+D26+D23+D21+D17+D15</f>
        <v>574140</v>
      </c>
      <c r="E62" s="51"/>
      <c r="F62" s="51">
        <f>F57+F54+F51+F49+F47+F45+F43+F37+F34+F29+F26+F23+F21+F17+F15</f>
        <v>174070</v>
      </c>
      <c r="G62" s="51">
        <f>G57+G54+G51+G49+G47+G45+G43+G37+G34+G29+G26+G23+G21+G17+G15</f>
        <v>241214</v>
      </c>
      <c r="H62" s="60">
        <f>H57+H54+H51+H49+H47+H45+H43+H37+H34+H29+H26+H23+H21+H17+H15</f>
        <v>158856</v>
      </c>
    </row>
    <row r="63" spans="1:8" ht="17.25" customHeight="1">
      <c r="A63" s="115" t="s">
        <v>33</v>
      </c>
      <c r="B63" s="116"/>
      <c r="C63" s="116"/>
      <c r="D63" s="116"/>
      <c r="E63" s="116"/>
      <c r="F63" s="116"/>
      <c r="G63" s="116"/>
      <c r="H63" s="117"/>
    </row>
    <row r="64" spans="1:10" ht="17.25" customHeight="1">
      <c r="A64" s="18" t="s">
        <v>20</v>
      </c>
      <c r="B64" s="71"/>
      <c r="C64" s="34">
        <f>SUM(C65:C65)</f>
        <v>0</v>
      </c>
      <c r="D64" s="34">
        <f>SUM(D65:D65)</f>
        <v>2492</v>
      </c>
      <c r="E64" s="54"/>
      <c r="F64" s="34">
        <f>SUM(F65:F65)</f>
        <v>915</v>
      </c>
      <c r="G64" s="34">
        <f>SUM(G65:G65)</f>
        <v>1577</v>
      </c>
      <c r="H64" s="35">
        <f>SUM(H65:H65)</f>
        <v>0</v>
      </c>
      <c r="J64" s="7" t="b">
        <f>IF((D64+0)=(F64+G64+H64),TRUE,FALSE)</f>
        <v>1</v>
      </c>
    </row>
    <row r="65" spans="1:16" ht="15" customHeight="1">
      <c r="A65" s="23" t="s">
        <v>21</v>
      </c>
      <c r="B65" s="65"/>
      <c r="C65" s="44"/>
      <c r="D65" s="45">
        <v>2492</v>
      </c>
      <c r="E65" s="59" t="e">
        <f>D65*100/C65</f>
        <v>#DIV/0!</v>
      </c>
      <c r="F65" s="44">
        <v>915</v>
      </c>
      <c r="G65" s="44">
        <v>1577</v>
      </c>
      <c r="H65" s="46"/>
      <c r="J65" s="7" t="b">
        <f aca="true" t="shared" si="2" ref="J65:J70">IF((D65+0)=(F65+G65+H65),TRUE,FALSE)</f>
        <v>1</v>
      </c>
      <c r="L65" s="86"/>
      <c r="M65" s="86"/>
      <c r="N65" s="86"/>
      <c r="O65" s="86"/>
      <c r="P65" s="86"/>
    </row>
    <row r="66" spans="1:10" ht="17.25" customHeight="1">
      <c r="A66" s="93" t="s">
        <v>34</v>
      </c>
      <c r="B66" s="73"/>
      <c r="C66" s="95">
        <f>SUM(C67)</f>
        <v>0</v>
      </c>
      <c r="D66" s="96">
        <f>SUM(D67)</f>
        <v>1839</v>
      </c>
      <c r="E66" s="97" t="e">
        <f>D66*100/C66</f>
        <v>#DIV/0!</v>
      </c>
      <c r="F66" s="95">
        <f>SUM(F67)</f>
        <v>1699</v>
      </c>
      <c r="G66" s="95">
        <f>SUM(G67)</f>
        <v>140</v>
      </c>
      <c r="H66" s="98">
        <f>SUM(H67)</f>
        <v>0</v>
      </c>
      <c r="J66" s="7" t="b">
        <f t="shared" si="2"/>
        <v>1</v>
      </c>
    </row>
    <row r="67" spans="1:11" ht="17.25" customHeight="1">
      <c r="A67" s="94" t="s">
        <v>21</v>
      </c>
      <c r="B67" s="66"/>
      <c r="C67" s="99"/>
      <c r="D67" s="99">
        <v>1839</v>
      </c>
      <c r="E67" s="100" t="e">
        <f>D67*100/C67</f>
        <v>#DIV/0!</v>
      </c>
      <c r="F67" s="99">
        <v>1699</v>
      </c>
      <c r="G67" s="99">
        <v>140</v>
      </c>
      <c r="H67" s="101">
        <v>0</v>
      </c>
      <c r="J67" s="7" t="b">
        <f t="shared" si="2"/>
        <v>1</v>
      </c>
      <c r="K67" s="26"/>
    </row>
    <row r="68" spans="1:10" ht="17.25" customHeight="1">
      <c r="A68" s="22" t="s">
        <v>19</v>
      </c>
      <c r="B68" s="67"/>
      <c r="C68" s="28">
        <f>SUM(C69:C69)</f>
        <v>0</v>
      </c>
      <c r="D68" s="28">
        <f>SUM(D69:D69)</f>
        <v>2965</v>
      </c>
      <c r="E68" s="52"/>
      <c r="F68" s="28">
        <f>SUM(F69:F69)</f>
        <v>878</v>
      </c>
      <c r="G68" s="28">
        <f>SUM(G69:G69)</f>
        <v>2087</v>
      </c>
      <c r="H68" s="47">
        <f>SUM(H69:H69)</f>
        <v>0</v>
      </c>
      <c r="J68" s="7" t="b">
        <f t="shared" si="2"/>
        <v>1</v>
      </c>
    </row>
    <row r="69" spans="1:10" ht="30">
      <c r="A69" s="23" t="s">
        <v>21</v>
      </c>
      <c r="B69" s="65"/>
      <c r="C69" s="44"/>
      <c r="D69" s="45">
        <v>2965</v>
      </c>
      <c r="E69" s="59" t="e">
        <f>D69*100/C69</f>
        <v>#DIV/0!</v>
      </c>
      <c r="F69" s="44">
        <v>878</v>
      </c>
      <c r="G69" s="44">
        <v>2087</v>
      </c>
      <c r="H69" s="46">
        <v>0</v>
      </c>
      <c r="J69" s="7" t="b">
        <f t="shared" si="2"/>
        <v>1</v>
      </c>
    </row>
    <row r="70" spans="1:10" ht="17.25" customHeight="1">
      <c r="A70" s="18" t="s">
        <v>9</v>
      </c>
      <c r="B70" s="71"/>
      <c r="C70" s="34">
        <f>SUM(C71:C71)</f>
        <v>0</v>
      </c>
      <c r="D70" s="34">
        <f>SUM(D71:D71)</f>
        <v>1811</v>
      </c>
      <c r="E70" s="54"/>
      <c r="F70" s="34">
        <f>SUM(F71:F71)</f>
        <v>553</v>
      </c>
      <c r="G70" s="34">
        <f>SUM(G71:G71)</f>
        <v>1258</v>
      </c>
      <c r="H70" s="48">
        <f>SUM(H71:H71)</f>
        <v>0</v>
      </c>
      <c r="J70" s="7" t="b">
        <f t="shared" si="2"/>
        <v>1</v>
      </c>
    </row>
    <row r="71" spans="1:10" ht="15.75" customHeight="1">
      <c r="A71" s="20" t="s">
        <v>21</v>
      </c>
      <c r="B71" s="69"/>
      <c r="C71" s="36"/>
      <c r="D71" s="37">
        <v>1811</v>
      </c>
      <c r="E71" s="55" t="e">
        <f>D71*100/C71</f>
        <v>#DIV/0!</v>
      </c>
      <c r="F71" s="37">
        <v>553</v>
      </c>
      <c r="G71" s="37">
        <v>1258</v>
      </c>
      <c r="H71" s="38">
        <v>0</v>
      </c>
      <c r="J71" s="7" t="b">
        <f>IF((D71+0)=(F71+G71+H71),TRUE,FALSE)</f>
        <v>1</v>
      </c>
    </row>
    <row r="72" spans="1:10" ht="15">
      <c r="A72" s="22" t="s">
        <v>10</v>
      </c>
      <c r="B72" s="72"/>
      <c r="C72" s="28">
        <f>SUM(C73)</f>
        <v>3000</v>
      </c>
      <c r="D72" s="28">
        <f>SUM(D73)</f>
        <v>2900</v>
      </c>
      <c r="E72" s="56"/>
      <c r="F72" s="28">
        <f>SUM(F73)</f>
        <v>0</v>
      </c>
      <c r="G72" s="28">
        <f>SUM(G73)</f>
        <v>0</v>
      </c>
      <c r="H72" s="47">
        <f>SUM(H73)</f>
        <v>2900</v>
      </c>
      <c r="J72" s="7" t="b">
        <f>IF((D72+0)=(F72+G72+H72),TRUE,FALSE)</f>
        <v>1</v>
      </c>
    </row>
    <row r="73" spans="1:10" ht="15.75" thickBot="1">
      <c r="A73" s="19" t="s">
        <v>11</v>
      </c>
      <c r="B73" s="66" t="s">
        <v>38</v>
      </c>
      <c r="C73" s="31">
        <v>3000</v>
      </c>
      <c r="D73" s="32">
        <v>2900</v>
      </c>
      <c r="E73" s="53">
        <f>D73*100/C73</f>
        <v>96.66666666666667</v>
      </c>
      <c r="F73" s="32">
        <v>0</v>
      </c>
      <c r="G73" s="32">
        <v>0</v>
      </c>
      <c r="H73" s="33">
        <v>2900</v>
      </c>
      <c r="J73" s="7" t="b">
        <f>IF((D73+0)=(F73+G73+H73),TRUE,FALSE)</f>
        <v>1</v>
      </c>
    </row>
    <row r="74" spans="1:8" s="11" customFormat="1" ht="15.75" customHeight="1" thickBot="1">
      <c r="A74" s="24" t="s">
        <v>2</v>
      </c>
      <c r="B74" s="84"/>
      <c r="C74" s="51">
        <f>C72+C70+C68+C66+C64</f>
        <v>3000</v>
      </c>
      <c r="D74" s="51">
        <f>D72+D70+D68+D66+D64</f>
        <v>12007</v>
      </c>
      <c r="E74" s="51"/>
      <c r="F74" s="51">
        <f>F72+F70+F68+F66+F64</f>
        <v>4045</v>
      </c>
      <c r="G74" s="51">
        <f>G72+G70+G68+G66+G64</f>
        <v>5062</v>
      </c>
      <c r="H74" s="60">
        <f>H72+H70+H68+H66+H64</f>
        <v>2900</v>
      </c>
    </row>
    <row r="75" spans="1:8" ht="17.25" customHeight="1">
      <c r="A75" s="132" t="s">
        <v>41</v>
      </c>
      <c r="B75" s="133"/>
      <c r="C75" s="133"/>
      <c r="D75" s="133"/>
      <c r="E75" s="133"/>
      <c r="F75" s="133"/>
      <c r="G75" s="133"/>
      <c r="H75" s="134"/>
    </row>
    <row r="76" spans="1:11" ht="17.25" customHeight="1">
      <c r="A76" s="22" t="s">
        <v>35</v>
      </c>
      <c r="B76" s="67"/>
      <c r="C76" s="28">
        <f>SUM(C77:C77)</f>
        <v>0</v>
      </c>
      <c r="D76" s="29">
        <f>SUM(D77:D77)</f>
        <v>822</v>
      </c>
      <c r="E76" s="52"/>
      <c r="F76" s="28">
        <f>SUM(F77:F77)</f>
        <v>552</v>
      </c>
      <c r="G76" s="28">
        <f>SUM(G77:G77)</f>
        <v>270</v>
      </c>
      <c r="H76" s="30">
        <f>SUM(H77:H77)</f>
        <v>0</v>
      </c>
      <c r="J76" s="7" t="b">
        <f aca="true" t="shared" si="3" ref="J76:J82">IF((D76+0)=(F76+G76+H76),TRUE,FALSE)</f>
        <v>1</v>
      </c>
      <c r="K76" s="26"/>
    </row>
    <row r="77" spans="1:10" ht="30">
      <c r="A77" s="23" t="s">
        <v>21</v>
      </c>
      <c r="B77" s="65"/>
      <c r="C77" s="44"/>
      <c r="D77" s="45">
        <v>822</v>
      </c>
      <c r="E77" s="55" t="e">
        <f>D77*100/C77</f>
        <v>#DIV/0!</v>
      </c>
      <c r="F77" s="44">
        <v>552</v>
      </c>
      <c r="G77" s="44">
        <v>270</v>
      </c>
      <c r="H77" s="46">
        <v>0</v>
      </c>
      <c r="J77" s="7" t="b">
        <f t="shared" si="3"/>
        <v>1</v>
      </c>
    </row>
    <row r="78" spans="1:10" ht="17.25" customHeight="1">
      <c r="A78" s="18" t="s">
        <v>19</v>
      </c>
      <c r="B78" s="71"/>
      <c r="C78" s="34">
        <f>SUM(C79:C79)</f>
        <v>0</v>
      </c>
      <c r="D78" s="34">
        <f>SUM(D79:D79)</f>
        <v>3852</v>
      </c>
      <c r="E78" s="54"/>
      <c r="F78" s="34">
        <f>SUM(F79:F79)</f>
        <v>2539</v>
      </c>
      <c r="G78" s="34">
        <f>SUM(G79:G79)</f>
        <v>1313</v>
      </c>
      <c r="H78" s="48">
        <f>SUM(H79:H79)</f>
        <v>0</v>
      </c>
      <c r="J78" s="7" t="b">
        <f t="shared" si="3"/>
        <v>1</v>
      </c>
    </row>
    <row r="79" spans="1:10" ht="15.75" customHeight="1">
      <c r="A79" s="20" t="s">
        <v>21</v>
      </c>
      <c r="B79" s="69"/>
      <c r="C79" s="36"/>
      <c r="D79" s="37">
        <v>3852</v>
      </c>
      <c r="E79" s="55" t="e">
        <f>D79*100/C79</f>
        <v>#DIV/0!</v>
      </c>
      <c r="F79" s="37">
        <v>2539</v>
      </c>
      <c r="G79" s="37">
        <v>1313</v>
      </c>
      <c r="H79" s="38"/>
      <c r="J79" s="7" t="b">
        <f t="shared" si="3"/>
        <v>1</v>
      </c>
    </row>
    <row r="80" spans="1:10" ht="15">
      <c r="A80" s="22" t="s">
        <v>10</v>
      </c>
      <c r="B80" s="72"/>
      <c r="C80" s="28">
        <f>SUM(C81)</f>
        <v>3000</v>
      </c>
      <c r="D80" s="28">
        <f>SUM(D81)</f>
        <v>1807</v>
      </c>
      <c r="E80" s="56"/>
      <c r="F80" s="28">
        <f>SUM(F81)</f>
        <v>0</v>
      </c>
      <c r="G80" s="28">
        <f>SUM(G81)</f>
        <v>0</v>
      </c>
      <c r="H80" s="47">
        <f>SUM(H81)</f>
        <v>1807</v>
      </c>
      <c r="J80" s="7" t="b">
        <f t="shared" si="3"/>
        <v>1</v>
      </c>
    </row>
    <row r="81" spans="1:10" ht="15.75" thickBot="1">
      <c r="A81" s="19" t="s">
        <v>11</v>
      </c>
      <c r="B81" s="66" t="s">
        <v>36</v>
      </c>
      <c r="C81" s="31">
        <v>3000</v>
      </c>
      <c r="D81" s="31">
        <v>1807</v>
      </c>
      <c r="E81" s="53">
        <f>D81*100/C81</f>
        <v>60.233333333333334</v>
      </c>
      <c r="F81" s="32">
        <v>0</v>
      </c>
      <c r="G81" s="32">
        <v>0</v>
      </c>
      <c r="H81" s="33">
        <v>1807</v>
      </c>
      <c r="J81" s="7" t="b">
        <f t="shared" si="3"/>
        <v>1</v>
      </c>
    </row>
    <row r="82" spans="1:10" s="11" customFormat="1" ht="15.75" thickBot="1">
      <c r="A82" s="24" t="s">
        <v>2</v>
      </c>
      <c r="B82" s="84"/>
      <c r="C82" s="51">
        <f>C80+C78+C76</f>
        <v>3000</v>
      </c>
      <c r="D82" s="51">
        <f>D80+D78+D76</f>
        <v>6481</v>
      </c>
      <c r="E82" s="51"/>
      <c r="F82" s="51">
        <f>F80+F78+F76</f>
        <v>3091</v>
      </c>
      <c r="G82" s="51">
        <f>G80+G78+G76</f>
        <v>1583</v>
      </c>
      <c r="H82" s="60">
        <f>H80+H78+H76</f>
        <v>1807</v>
      </c>
      <c r="I82" s="64"/>
      <c r="J82" s="7" t="b">
        <f t="shared" si="3"/>
        <v>1</v>
      </c>
    </row>
    <row r="83" spans="1:8" ht="17.25" customHeight="1">
      <c r="A83" s="132" t="s">
        <v>42</v>
      </c>
      <c r="B83" s="133"/>
      <c r="C83" s="133"/>
      <c r="D83" s="133"/>
      <c r="E83" s="133"/>
      <c r="F83" s="133"/>
      <c r="G83" s="133"/>
      <c r="H83" s="134"/>
    </row>
    <row r="84" spans="1:10" ht="17.25" customHeight="1">
      <c r="A84" s="18" t="s">
        <v>9</v>
      </c>
      <c r="B84" s="71"/>
      <c r="C84" s="34">
        <f>SUM(C85:C85)</f>
        <v>0</v>
      </c>
      <c r="D84" s="34">
        <f>SUM(D85:D85)</f>
        <v>1142</v>
      </c>
      <c r="E84" s="54"/>
      <c r="F84" s="34">
        <f>SUM(F85:F85)</f>
        <v>0</v>
      </c>
      <c r="G84" s="34">
        <f>SUM(G85:G85)</f>
        <v>1142</v>
      </c>
      <c r="H84" s="48">
        <f>SUM(H85:H85)</f>
        <v>0</v>
      </c>
      <c r="J84" s="7" t="b">
        <f>IF((D84+0)=(F84+G84+H84),TRUE,FALSE)</f>
        <v>1</v>
      </c>
    </row>
    <row r="85" spans="1:10" ht="30.75" thickBot="1">
      <c r="A85" s="20" t="s">
        <v>21</v>
      </c>
      <c r="B85" s="69"/>
      <c r="C85" s="36"/>
      <c r="D85" s="37">
        <v>1142</v>
      </c>
      <c r="E85" s="37" t="e">
        <f>D85*100/C85</f>
        <v>#DIV/0!</v>
      </c>
      <c r="F85" s="36">
        <v>0</v>
      </c>
      <c r="G85" s="36">
        <v>1142</v>
      </c>
      <c r="H85" s="38">
        <v>0</v>
      </c>
      <c r="J85" s="7" t="b">
        <f>IF((D85+0)=(F85+G85+H85),TRUE,FALSE)</f>
        <v>1</v>
      </c>
    </row>
    <row r="86" spans="1:10" s="11" customFormat="1" ht="15.75" thickBot="1">
      <c r="A86" s="24" t="s">
        <v>2</v>
      </c>
      <c r="B86" s="84"/>
      <c r="C86" s="51">
        <f>C84</f>
        <v>0</v>
      </c>
      <c r="D86" s="51">
        <f>D84</f>
        <v>1142</v>
      </c>
      <c r="E86" s="51"/>
      <c r="F86" s="51">
        <f>F84</f>
        <v>0</v>
      </c>
      <c r="G86" s="51">
        <f>G84</f>
        <v>1142</v>
      </c>
      <c r="H86" s="60">
        <f>H84</f>
        <v>0</v>
      </c>
      <c r="I86" s="64"/>
      <c r="J86" s="7" t="b">
        <f>IF((D86+0)=(F86+G86+H86),TRUE,FALSE)</f>
        <v>1</v>
      </c>
    </row>
    <row r="87" spans="1:10" ht="15.75" thickBot="1">
      <c r="A87" s="112" t="s">
        <v>56</v>
      </c>
      <c r="B87" s="113"/>
      <c r="C87" s="114">
        <f>C62+C86+C82+C74</f>
        <v>796100</v>
      </c>
      <c r="D87" s="114">
        <f>D62+D86+D82+D74</f>
        <v>593770</v>
      </c>
      <c r="E87" s="114"/>
      <c r="F87" s="114">
        <f>F62+F86+F82+F74</f>
        <v>181206</v>
      </c>
      <c r="G87" s="114">
        <f>G62+G86+G82+G74</f>
        <v>249001</v>
      </c>
      <c r="H87" s="114">
        <f>H62+H86+H82+H74</f>
        <v>163563</v>
      </c>
      <c r="I87" s="26"/>
      <c r="J87" s="7" t="b">
        <f>IF((D87+0)=(F87+G87+H87),TRUE,FALSE)</f>
        <v>1</v>
      </c>
    </row>
    <row r="88" spans="1:7" ht="15">
      <c r="A88" s="25"/>
      <c r="B88" s="85"/>
      <c r="C88" s="15"/>
      <c r="D88" s="15"/>
      <c r="E88" s="16"/>
      <c r="F88" s="15"/>
      <c r="G88" s="15"/>
    </row>
    <row r="89" spans="1:7" ht="15">
      <c r="A89" s="25"/>
      <c r="B89" s="85"/>
      <c r="C89" s="15"/>
      <c r="D89" s="15"/>
      <c r="E89" s="16"/>
      <c r="F89" s="15"/>
      <c r="G89" s="15"/>
    </row>
    <row r="90" spans="1:10" ht="15">
      <c r="A90" s="25"/>
      <c r="B90" s="85"/>
      <c r="C90" s="15"/>
      <c r="D90" s="15"/>
      <c r="E90" s="16"/>
      <c r="F90" s="15"/>
      <c r="G90" s="15"/>
      <c r="H90" s="15"/>
      <c r="I90" s="12"/>
      <c r="J90" s="12"/>
    </row>
    <row r="93" spans="1:8" ht="12.75" customHeight="1">
      <c r="A93" s="13"/>
      <c r="H93" s="7"/>
    </row>
    <row r="95" spans="1:8" ht="15">
      <c r="A95" s="7"/>
      <c r="B95" s="106"/>
      <c r="C95" s="7"/>
      <c r="D95" s="7"/>
      <c r="F95" s="9"/>
      <c r="G95" s="9"/>
      <c r="H95" s="7"/>
    </row>
    <row r="96" spans="1:8" ht="15">
      <c r="A96" s="7"/>
      <c r="B96" s="106"/>
      <c r="C96" s="7"/>
      <c r="D96" s="7"/>
      <c r="F96" s="9"/>
      <c r="H96" s="7"/>
    </row>
    <row r="97" spans="1:8" ht="15">
      <c r="A97" s="7"/>
      <c r="B97" s="106"/>
      <c r="C97" s="7"/>
      <c r="D97" s="7"/>
      <c r="E97" s="8"/>
      <c r="H97" s="7"/>
    </row>
  </sheetData>
  <sheetProtection/>
  <autoFilter ref="A1:A97"/>
  <mergeCells count="15">
    <mergeCell ref="A2:H2"/>
    <mergeCell ref="A4:H4"/>
    <mergeCell ref="A6:H6"/>
    <mergeCell ref="A7:H7"/>
    <mergeCell ref="A8:H8"/>
    <mergeCell ref="A14:H14"/>
    <mergeCell ref="A10:A12"/>
    <mergeCell ref="B10:B12"/>
    <mergeCell ref="A63:H63"/>
    <mergeCell ref="D10:D12"/>
    <mergeCell ref="E10:E12"/>
    <mergeCell ref="C10:C12"/>
    <mergeCell ref="F10:H11"/>
    <mergeCell ref="A83:H83"/>
    <mergeCell ref="A75:H75"/>
  </mergeCells>
  <printOptions horizontalCentered="1"/>
  <pageMargins left="0.5511811023622047" right="0.15748031496062992" top="0.7874015748031497" bottom="0.7874015748031497" header="0.5118110236220472" footer="0.5118110236220472"/>
  <pageSetup orientation="portrait" paperSize="9" scale="95" r:id="rId1"/>
  <rowBreaks count="1" manualBreakCount="1">
    <brk id="43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Vl.Marinov</dc:creator>
  <cp:keywords/>
  <dc:description/>
  <cp:lastModifiedBy>Antonina S. Kostova</cp:lastModifiedBy>
  <cp:lastPrinted>2023-01-25T13:33:47Z</cp:lastPrinted>
  <dcterms:created xsi:type="dcterms:W3CDTF">2006-10-06T11:49:03Z</dcterms:created>
  <dcterms:modified xsi:type="dcterms:W3CDTF">2023-01-25T14:16:17Z</dcterms:modified>
  <cp:category/>
  <cp:version/>
  <cp:contentType/>
  <cp:contentStatus/>
</cp:coreProperties>
</file>