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0845" windowHeight="6765" activeTab="0"/>
  </bookViews>
  <sheets>
    <sheet name="цени мляко" sheetId="1" r:id="rId1"/>
  </sheets>
  <definedNames/>
  <calcPr fullCalcOnLoad="1"/>
</workbook>
</file>

<file path=xl/sharedStrings.xml><?xml version="1.0" encoding="utf-8"?>
<sst xmlns="http://schemas.openxmlformats.org/spreadsheetml/2006/main" count="175" uniqueCount="53">
  <si>
    <t>януари</t>
  </si>
  <si>
    <t>февруари</t>
  </si>
  <si>
    <t>март</t>
  </si>
  <si>
    <t>април</t>
  </si>
  <si>
    <t>юни</t>
  </si>
  <si>
    <t>юли</t>
  </si>
  <si>
    <t>септември</t>
  </si>
  <si>
    <t>август</t>
  </si>
  <si>
    <t>май</t>
  </si>
  <si>
    <t xml:space="preserve"> </t>
  </si>
  <si>
    <t>ноември</t>
  </si>
  <si>
    <t xml:space="preserve">октомври </t>
  </si>
  <si>
    <t>декември</t>
  </si>
  <si>
    <t>Година</t>
  </si>
  <si>
    <t>разлика 2014/2013</t>
  </si>
  <si>
    <t>Средна изкупна цена на кравето  мляко в България  евро/100 кг</t>
  </si>
  <si>
    <t>Средна цена, годишно евро/100 кг</t>
  </si>
  <si>
    <t>Средна годишна цена, лв./100 кг</t>
  </si>
  <si>
    <t>Средна годишна цена,  лева/ кг</t>
  </si>
  <si>
    <t>Изготвил: Дирекция "Животновъдство" за Европейската обсерватория на пазара на млякото</t>
  </si>
  <si>
    <t>Забележка: цената на кравето мляко се изчислява в килограми, а на другите видове млека - в литри</t>
  </si>
  <si>
    <t xml:space="preserve">  - </t>
  </si>
  <si>
    <t>131,86*</t>
  </si>
  <si>
    <t>132,55*</t>
  </si>
  <si>
    <t>129,10*</t>
  </si>
  <si>
    <t>135,3*</t>
  </si>
  <si>
    <t>112,51</t>
  </si>
  <si>
    <t>132,00*</t>
  </si>
  <si>
    <t>70,36*</t>
  </si>
  <si>
    <t>111,15</t>
  </si>
  <si>
    <t>.</t>
  </si>
  <si>
    <t>Средна годишна цена,  лева/ литър</t>
  </si>
  <si>
    <t>без ДДС</t>
  </si>
  <si>
    <t>с ДДС</t>
  </si>
  <si>
    <t>година</t>
  </si>
  <si>
    <r>
      <t xml:space="preserve">лв./100 кг   *                      </t>
    </r>
    <r>
      <rPr>
        <sz val="10"/>
        <rFont val="Arial"/>
        <family val="2"/>
      </rPr>
      <t xml:space="preserve"> (без ДДС)</t>
    </r>
  </si>
  <si>
    <r>
      <t xml:space="preserve">лв./100 кг  *                   </t>
    </r>
    <r>
      <rPr>
        <sz val="10"/>
        <rFont val="Arial"/>
        <family val="2"/>
      </rPr>
      <t xml:space="preserve"> (без ДДС)</t>
    </r>
  </si>
  <si>
    <t>1,32</t>
  </si>
  <si>
    <t>1,35</t>
  </si>
  <si>
    <t>0,70</t>
  </si>
  <si>
    <t xml:space="preserve">Среднопретеглена изкупна цена на овче мляко </t>
  </si>
  <si>
    <t xml:space="preserve">Среднопретеглена изкупна цена на козе мляко </t>
  </si>
  <si>
    <t>цена в лв./ кг</t>
  </si>
  <si>
    <t>октомври *</t>
  </si>
  <si>
    <t>декември *</t>
  </si>
  <si>
    <t>ноември *</t>
  </si>
  <si>
    <t>Средна годишна цена,  лева/ литър* *</t>
  </si>
  <si>
    <t xml:space="preserve">Среднопретеглена изкупна цена на биволско мляко </t>
  </si>
  <si>
    <t>цена в лв./л</t>
  </si>
  <si>
    <t>Среднопретеглена изкупна цена на кравето  мляко в България, докладвана на ЕК</t>
  </si>
  <si>
    <t>1,19</t>
  </si>
  <si>
    <t>1,00</t>
  </si>
  <si>
    <t>1,45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</si>
</sst>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02]dd\ mmmm\ yyyy\ &quot;г.&quot;"/>
    <numFmt numFmtId="182" formatCode="0.0000"/>
    <numFmt numFmtId="183" formatCode="0.000"/>
    <numFmt numFmtId="184" formatCode="0.000000"/>
    <numFmt numFmtId="185" formatCode="0.00000"/>
    <numFmt numFmtId="186" formatCode="0.0000000"/>
    <numFmt numFmtId="187" formatCode="0.000000000"/>
    <numFmt numFmtId="188" formatCode="0.00000000"/>
    <numFmt numFmtId="189" formatCode="_-* #,##0.00_-;\-* #,##0.00_-;_-* &quot;-&quot;??_-;_-@_-"/>
    <numFmt numFmtId="190" formatCode="_-* #,##0.000\ _л_в_-;\-* #,##0.000\ _л_в_-;_-* &quot;-&quot;??\ _л_в_-;_-@_-"/>
    <numFmt numFmtId="191" formatCode="_-* #,##0.0\ _л_в_-;\-* #,##0.0\ _л_в_-;_-* &quot;-&quot;??\ _л_в_-;_-@_-"/>
    <numFmt numFmtId="192" formatCode="#,##0.00_ ;\-#,##0.00\ "/>
    <numFmt numFmtId="193" formatCode="0.0%"/>
    <numFmt numFmtId="194" formatCode="0.000%"/>
    <numFmt numFmtId="195" formatCode="#,##0.0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409]mmm\-yy;@"/>
    <numFmt numFmtId="201" formatCode="[$-409]d\-mmm\-yy;@"/>
    <numFmt numFmtId="202" formatCode="dd\.mmm\.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;[Red]0.00"/>
    <numFmt numFmtId="208" formatCode="0.0;[Red]0.0"/>
    <numFmt numFmtId="209" formatCode="0.000;[Red]0.000"/>
    <numFmt numFmtId="210" formatCode="0;[Red]0"/>
    <numFmt numFmtId="211" formatCode="0.0000;[Red]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62" applyFont="1" applyFill="1" applyBorder="1" applyAlignment="1" applyProtection="1">
      <alignment horizontal="center" vertical="center" textRotation="90"/>
      <protection locked="0"/>
    </xf>
    <xf numFmtId="0" fontId="3" fillId="0" borderId="10" xfId="62" applyFont="1" applyBorder="1" applyAlignment="1" applyProtection="1">
      <alignment horizontal="center" vertical="center" textRotation="90"/>
      <protection locked="0"/>
    </xf>
    <xf numFmtId="0" fontId="3" fillId="0" borderId="10" xfId="62" applyFont="1" applyBorder="1" applyAlignment="1" applyProtection="1">
      <alignment horizontal="center" vertical="center" textRotation="90" wrapText="1"/>
      <protection locked="0"/>
    </xf>
    <xf numFmtId="0" fontId="3" fillId="0" borderId="10" xfId="62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textRotation="90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5" fillId="0" borderId="0" xfId="0" applyNumberFormat="1" applyFont="1" applyAlignment="1">
      <alignment wrapText="1"/>
    </xf>
    <xf numFmtId="2" fontId="6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0" fontId="7" fillId="0" borderId="10" xfId="62" applyFont="1" applyFill="1" applyBorder="1" applyAlignment="1" applyProtection="1">
      <alignment horizontal="center" vertical="center" textRotation="90"/>
      <protection locked="0"/>
    </xf>
    <xf numFmtId="0" fontId="7" fillId="0" borderId="10" xfId="62" applyFont="1" applyBorder="1" applyAlignment="1" applyProtection="1">
      <alignment horizontal="center" vertical="center" textRotation="90"/>
      <protection locked="0"/>
    </xf>
    <xf numFmtId="0" fontId="7" fillId="0" borderId="10" xfId="62" applyFont="1" applyBorder="1" applyAlignment="1" applyProtection="1">
      <alignment horizontal="center" vertical="center" textRotation="90" wrapText="1"/>
      <protection locked="0"/>
    </xf>
    <xf numFmtId="0" fontId="7" fillId="0" borderId="10" xfId="62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>
      <alignment textRotation="90" wrapText="1"/>
    </xf>
    <xf numFmtId="2" fontId="4" fillId="0" borderId="10" xfId="0" applyNumberFormat="1" applyFont="1" applyFill="1" applyBorder="1" applyAlignment="1">
      <alignment/>
    </xf>
    <xf numFmtId="2" fontId="28" fillId="0" borderId="10" xfId="61" applyNumberFormat="1" applyFont="1" applyFill="1" applyBorder="1" applyAlignment="1" applyProtection="1">
      <alignment vertical="center"/>
      <protection locked="0"/>
    </xf>
    <xf numFmtId="207" fontId="4" fillId="0" borderId="10" xfId="0" applyNumberFormat="1" applyFont="1" applyBorder="1" applyAlignment="1">
      <alignment/>
    </xf>
    <xf numFmtId="207" fontId="7" fillId="0" borderId="10" xfId="0" applyNumberFormat="1" applyFont="1" applyBorder="1" applyAlignment="1">
      <alignment horizontal="right"/>
    </xf>
    <xf numFmtId="207" fontId="7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07" fontId="0" fillId="0" borderId="10" xfId="0" applyNumberFormat="1" applyFont="1" applyBorder="1" applyAlignment="1">
      <alignment/>
    </xf>
    <xf numFmtId="207" fontId="7" fillId="0" borderId="10" xfId="0" applyNumberFormat="1" applyFont="1" applyFill="1" applyBorder="1" applyAlignment="1">
      <alignment horizontal="right"/>
    </xf>
    <xf numFmtId="207" fontId="0" fillId="0" borderId="10" xfId="0" applyNumberFormat="1" applyBorder="1" applyAlignment="1">
      <alignment/>
    </xf>
    <xf numFmtId="207" fontId="0" fillId="33" borderId="10" xfId="0" applyNumberFormat="1" applyFill="1" applyBorder="1" applyAlignment="1">
      <alignment/>
    </xf>
    <xf numFmtId="207" fontId="0" fillId="0" borderId="10" xfId="0" applyNumberFormat="1" applyFont="1" applyFill="1" applyBorder="1" applyAlignment="1">
      <alignment/>
    </xf>
    <xf numFmtId="207" fontId="0" fillId="35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/>
    </xf>
    <xf numFmtId="2" fontId="4" fillId="36" borderId="10" xfId="0" applyNumberFormat="1" applyFont="1" applyFill="1" applyBorder="1" applyAlignment="1">
      <alignment/>
    </xf>
    <xf numFmtId="207" fontId="3" fillId="0" borderId="10" xfId="0" applyNumberFormat="1" applyFont="1" applyBorder="1" applyAlignment="1">
      <alignment/>
    </xf>
    <xf numFmtId="49" fontId="4" fillId="0" borderId="10" xfId="62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>
      <alignment/>
    </xf>
    <xf numFmtId="207" fontId="0" fillId="0" borderId="10" xfId="62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207" fontId="0" fillId="34" borderId="10" xfId="62" applyNumberFormat="1" applyFont="1" applyFill="1" applyBorder="1" applyAlignment="1" applyProtection="1">
      <alignment horizontal="right"/>
      <protection locked="0"/>
    </xf>
    <xf numFmtId="207" fontId="0" fillId="34" borderId="10" xfId="0" applyNumberFormat="1" applyFont="1" applyFill="1" applyBorder="1" applyAlignment="1">
      <alignment/>
    </xf>
    <xf numFmtId="49" fontId="7" fillId="0" borderId="10" xfId="62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207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207" fontId="3" fillId="7" borderId="10" xfId="0" applyNumberFormat="1" applyFont="1" applyFill="1" applyBorder="1" applyAlignment="1">
      <alignment/>
    </xf>
    <xf numFmtId="207" fontId="0" fillId="7" borderId="10" xfId="0" applyNumberFormat="1" applyFont="1" applyFill="1" applyBorder="1" applyAlignment="1">
      <alignment/>
    </xf>
    <xf numFmtId="207" fontId="0" fillId="7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49" fontId="4" fillId="0" borderId="14" xfId="62" applyNumberFormat="1" applyFont="1" applyFill="1" applyBorder="1" applyAlignment="1" applyProtection="1">
      <alignment horizontal="center"/>
      <protection locked="0"/>
    </xf>
    <xf numFmtId="207" fontId="0" fillId="0" borderId="14" xfId="62" applyNumberFormat="1" applyFont="1" applyFill="1" applyBorder="1" applyAlignment="1" applyProtection="1">
      <alignment horizontal="right"/>
      <protection locked="0"/>
    </xf>
    <xf numFmtId="207" fontId="3" fillId="0" borderId="14" xfId="62" applyNumberFormat="1" applyFont="1" applyFill="1" applyBorder="1" applyAlignment="1" applyProtection="1">
      <alignment horizontal="right"/>
      <protection locked="0"/>
    </xf>
    <xf numFmtId="207" fontId="3" fillId="0" borderId="14" xfId="62" applyNumberFormat="1" applyFont="1" applyFill="1" applyBorder="1" applyAlignment="1" applyProtection="1">
      <alignment horizontal="center"/>
      <protection locked="0"/>
    </xf>
    <xf numFmtId="207" fontId="4" fillId="0" borderId="14" xfId="0" applyNumberFormat="1" applyFont="1" applyBorder="1" applyAlignment="1">
      <alignment/>
    </xf>
    <xf numFmtId="207" fontId="7" fillId="0" borderId="14" xfId="0" applyNumberFormat="1" applyFont="1" applyBorder="1" applyAlignment="1">
      <alignment horizontal="right"/>
    </xf>
    <xf numFmtId="207" fontId="0" fillId="0" borderId="14" xfId="0" applyNumberFormat="1" applyFont="1" applyBorder="1" applyAlignment="1">
      <alignment/>
    </xf>
    <xf numFmtId="2" fontId="4" fillId="0" borderId="14" xfId="62" applyNumberFormat="1" applyFont="1" applyFill="1" applyBorder="1" applyAlignment="1" applyProtection="1">
      <alignment horizontal="center" vertical="center"/>
      <protection locked="0"/>
    </xf>
    <xf numFmtId="2" fontId="7" fillId="13" borderId="10" xfId="62" applyNumberFormat="1" applyFont="1" applyFill="1" applyBorder="1" applyAlignment="1" applyProtection="1">
      <alignment horizontal="center"/>
      <protection locked="0"/>
    </xf>
    <xf numFmtId="2" fontId="7" fillId="0" borderId="10" xfId="62" applyNumberFormat="1" applyFont="1" applyFill="1" applyBorder="1" applyAlignment="1" applyProtection="1">
      <alignment horizontal="center"/>
      <protection locked="0"/>
    </xf>
    <xf numFmtId="207" fontId="0" fillId="13" borderId="10" xfId="0" applyNumberFormat="1" applyFont="1" applyFill="1" applyBorder="1" applyAlignment="1">
      <alignment/>
    </xf>
    <xf numFmtId="207" fontId="4" fillId="0" borderId="10" xfId="62" applyNumberFormat="1" applyFont="1" applyFill="1" applyBorder="1" applyAlignment="1" applyProtection="1">
      <alignment horizontal="center"/>
      <protection locked="0"/>
    </xf>
    <xf numFmtId="207" fontId="0" fillId="0" borderId="10" xfId="0" applyNumberFormat="1" applyFont="1" applyBorder="1" applyAlignment="1">
      <alignment vertical="center"/>
    </xf>
    <xf numFmtId="207" fontId="4" fillId="0" borderId="10" xfId="62" applyNumberFormat="1" applyFont="1" applyFill="1" applyBorder="1" applyAlignment="1" applyProtection="1">
      <alignment horizontal="center" vertical="center"/>
      <protection locked="0"/>
    </xf>
    <xf numFmtId="20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207" fontId="7" fillId="0" borderId="10" xfId="0" applyNumberFormat="1" applyFont="1" applyFill="1" applyBorder="1" applyAlignment="1">
      <alignment vertical="center"/>
    </xf>
    <xf numFmtId="207" fontId="0" fillId="0" borderId="10" xfId="0" applyNumberFormat="1" applyFont="1" applyBorder="1" applyAlignment="1">
      <alignment horizontal="center" vertical="center"/>
    </xf>
    <xf numFmtId="207" fontId="0" fillId="37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07" fontId="0" fillId="35" borderId="12" xfId="0" applyNumberFormat="1" applyFont="1" applyFill="1" applyBorder="1" applyAlignment="1">
      <alignment/>
    </xf>
    <xf numFmtId="207" fontId="3" fillId="35" borderId="12" xfId="0" applyNumberFormat="1" applyFont="1" applyFill="1" applyBorder="1" applyAlignment="1">
      <alignment/>
    </xf>
    <xf numFmtId="207" fontId="0" fillId="0" borderId="12" xfId="0" applyNumberFormat="1" applyBorder="1" applyAlignment="1">
      <alignment/>
    </xf>
    <xf numFmtId="207" fontId="3" fillId="0" borderId="12" xfId="0" applyNumberFormat="1" applyFont="1" applyBorder="1" applyAlignment="1">
      <alignment/>
    </xf>
    <xf numFmtId="207" fontId="0" fillId="0" borderId="13" xfId="0" applyNumberFormat="1" applyFont="1" applyBorder="1" applyAlignment="1">
      <alignment/>
    </xf>
    <xf numFmtId="207" fontId="0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207" fontId="3" fillId="13" borderId="10" xfId="62" applyNumberFormat="1" applyFont="1" applyFill="1" applyBorder="1" applyAlignment="1" applyProtection="1">
      <alignment horizontal="center" vertical="center"/>
      <protection locked="0"/>
    </xf>
    <xf numFmtId="0" fontId="3" fillId="13" borderId="10" xfId="0" applyFont="1" applyFill="1" applyBorder="1" applyAlignment="1">
      <alignment horizontal="center" vertical="center" wrapText="1"/>
    </xf>
    <xf numFmtId="49" fontId="7" fillId="13" borderId="14" xfId="62" applyNumberFormat="1" applyFont="1" applyFill="1" applyBorder="1" applyAlignment="1" applyProtection="1">
      <alignment horizontal="center"/>
      <protection locked="0"/>
    </xf>
    <xf numFmtId="2" fontId="3" fillId="1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07" fontId="4" fillId="0" borderId="10" xfId="0" applyNumberFormat="1" applyFont="1" applyBorder="1" applyAlignment="1">
      <alignment horizontal="right"/>
    </xf>
    <xf numFmtId="2" fontId="3" fillId="13" borderId="10" xfId="62" applyNumberFormat="1" applyFont="1" applyFill="1" applyBorder="1" applyAlignment="1" applyProtection="1">
      <alignment horizontal="right"/>
      <protection locked="0"/>
    </xf>
    <xf numFmtId="207" fontId="3" fillId="13" borderId="10" xfId="62" applyNumberFormat="1" applyFont="1" applyFill="1" applyBorder="1" applyAlignment="1" applyProtection="1">
      <alignment horizontal="right"/>
      <protection locked="0"/>
    </xf>
    <xf numFmtId="207" fontId="3" fillId="13" borderId="10" xfId="62" applyNumberFormat="1" applyFont="1" applyFill="1" applyBorder="1" applyAlignment="1" applyProtection="1">
      <alignment horizontal="center"/>
      <protection locked="0"/>
    </xf>
    <xf numFmtId="207" fontId="3" fillId="13" borderId="10" xfId="0" applyNumberFormat="1" applyFont="1" applyFill="1" applyBorder="1" applyAlignment="1">
      <alignment/>
    </xf>
    <xf numFmtId="207" fontId="7" fillId="13" borderId="10" xfId="0" applyNumberFormat="1" applyFont="1" applyFill="1" applyBorder="1" applyAlignment="1">
      <alignment/>
    </xf>
    <xf numFmtId="2" fontId="4" fillId="0" borderId="10" xfId="62" applyNumberFormat="1" applyFont="1" applyFill="1" applyBorder="1" applyAlignment="1" applyProtection="1">
      <alignment horizontal="center"/>
      <protection locked="0"/>
    </xf>
    <xf numFmtId="49" fontId="7" fillId="13" borderId="10" xfId="62" applyNumberFormat="1" applyFont="1" applyFill="1" applyBorder="1" applyAlignment="1" applyProtection="1">
      <alignment horizontal="center"/>
      <protection locked="0"/>
    </xf>
    <xf numFmtId="207" fontId="7" fillId="0" borderId="10" xfId="0" applyNumberFormat="1" applyFont="1" applyBorder="1" applyAlignment="1">
      <alignment/>
    </xf>
    <xf numFmtId="2" fontId="3" fillId="13" borderId="10" xfId="0" applyNumberFormat="1" applyFont="1" applyFill="1" applyBorder="1" applyAlignment="1">
      <alignment/>
    </xf>
    <xf numFmtId="207" fontId="7" fillId="13" borderId="10" xfId="62" applyNumberFormat="1" applyFont="1" applyFill="1" applyBorder="1" applyAlignment="1" applyProtection="1">
      <alignment horizontal="center" vertical="center"/>
      <protection locked="0"/>
    </xf>
    <xf numFmtId="207" fontId="3" fillId="13" borderId="10" xfId="0" applyNumberFormat="1" applyFont="1" applyFill="1" applyBorder="1" applyAlignment="1">
      <alignment horizontal="center" vertical="center"/>
    </xf>
    <xf numFmtId="207" fontId="3" fillId="13" borderId="10" xfId="0" applyNumberFormat="1" applyFont="1" applyFill="1" applyBorder="1" applyAlignment="1">
      <alignment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3" fillId="13" borderId="10" xfId="0" applyNumberFormat="1" applyFont="1" applyFill="1" applyBorder="1" applyAlignment="1">
      <alignment horizontal="center"/>
    </xf>
    <xf numFmtId="2" fontId="3" fillId="13" borderId="10" xfId="62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07" fontId="3" fillId="35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8"/>
  <sheetViews>
    <sheetView tabSelected="1" zoomScalePageLayoutView="0" workbookViewId="0" topLeftCell="A42">
      <selection activeCell="E71" sqref="E71"/>
    </sheetView>
  </sheetViews>
  <sheetFormatPr defaultColWidth="9.140625" defaultRowHeight="12.75"/>
  <cols>
    <col min="2" max="2" width="14.8515625" style="0" customWidth="1"/>
    <col min="3" max="3" width="6.421875" style="0" customWidth="1"/>
    <col min="4" max="4" width="6.7109375" style="0" customWidth="1"/>
    <col min="5" max="5" width="6.421875" style="0" customWidth="1"/>
    <col min="6" max="6" width="6.8515625" style="0" customWidth="1"/>
    <col min="7" max="7" width="6.421875" style="0" customWidth="1"/>
    <col min="8" max="8" width="8.28125" style="0" customWidth="1"/>
    <col min="9" max="9" width="6.421875" style="0" customWidth="1"/>
    <col min="10" max="10" width="8.140625" style="0" customWidth="1"/>
    <col min="11" max="11" width="6.28125" style="0" customWidth="1"/>
    <col min="12" max="12" width="7.00390625" style="0" customWidth="1"/>
    <col min="13" max="13" width="7.140625" style="0" bestFit="1" customWidth="1"/>
    <col min="14" max="14" width="8.00390625" style="0" customWidth="1"/>
    <col min="15" max="15" width="8.8515625" style="0" hidden="1" customWidth="1"/>
    <col min="16" max="16" width="1.57421875" style="0" hidden="1" customWidth="1"/>
    <col min="17" max="17" width="7.7109375" style="0" customWidth="1"/>
    <col min="18" max="18" width="9.57421875" style="9" hidden="1" customWidth="1"/>
    <col min="19" max="34" width="0" style="0" hidden="1" customWidth="1"/>
  </cols>
  <sheetData>
    <row r="1" spans="1:17" ht="20.25" customHeight="1" hidden="1">
      <c r="A1" s="54"/>
      <c r="B1" s="59"/>
      <c r="C1" s="64" t="s">
        <v>15</v>
      </c>
      <c r="D1" s="65"/>
      <c r="E1" s="65"/>
      <c r="F1" s="65"/>
      <c r="G1" s="65"/>
      <c r="H1" s="65"/>
      <c r="I1" s="65"/>
      <c r="J1" s="65"/>
      <c r="K1" s="65"/>
      <c r="L1" s="66"/>
      <c r="M1" s="6"/>
      <c r="N1" s="6"/>
      <c r="O1" s="6"/>
      <c r="P1" s="6"/>
      <c r="Q1" s="6"/>
    </row>
    <row r="2" spans="1:18" ht="95.25" customHeight="1" hidden="1">
      <c r="A2" s="54"/>
      <c r="B2" s="40" t="s">
        <v>13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8</v>
      </c>
      <c r="H2" s="2" t="s">
        <v>4</v>
      </c>
      <c r="I2" s="3" t="s">
        <v>5</v>
      </c>
      <c r="J2" s="3" t="s">
        <v>7</v>
      </c>
      <c r="K2" s="4" t="s">
        <v>6</v>
      </c>
      <c r="L2" s="5" t="s">
        <v>11</v>
      </c>
      <c r="M2" s="2" t="s">
        <v>10</v>
      </c>
      <c r="N2" s="2" t="s">
        <v>12</v>
      </c>
      <c r="O2" s="6"/>
      <c r="P2" s="8" t="s">
        <v>16</v>
      </c>
      <c r="Q2" s="8" t="s">
        <v>18</v>
      </c>
      <c r="R2" s="12" t="s">
        <v>9</v>
      </c>
    </row>
    <row r="3" spans="1:18" ht="12" customHeight="1" hidden="1">
      <c r="A3" s="54"/>
      <c r="B3" s="36">
        <v>2015</v>
      </c>
      <c r="C3" s="14">
        <v>31.72</v>
      </c>
      <c r="D3" s="14">
        <v>31.14</v>
      </c>
      <c r="E3" s="14">
        <v>30.67</v>
      </c>
      <c r="F3" s="25">
        <v>28.49</v>
      </c>
      <c r="G3" s="25">
        <v>26.62</v>
      </c>
      <c r="H3" s="20">
        <v>26.56</v>
      </c>
      <c r="I3" s="26">
        <v>26.19</v>
      </c>
      <c r="J3" s="20">
        <v>27.22</v>
      </c>
      <c r="K3" s="14">
        <v>27.85</v>
      </c>
      <c r="L3" s="14">
        <v>28.44</v>
      </c>
      <c r="M3" s="14">
        <v>28.75</v>
      </c>
      <c r="N3" s="14">
        <v>28.84</v>
      </c>
      <c r="O3" s="14">
        <f>SUM(C3:N3)</f>
        <v>342.48999999999995</v>
      </c>
      <c r="P3" s="60">
        <f>O3/12</f>
        <v>28.540833333333328</v>
      </c>
      <c r="Q3" s="14">
        <f aca="true" t="shared" si="0" ref="Q3:Q8">P3/100</f>
        <v>0.28540833333333326</v>
      </c>
      <c r="R3" s="13" t="s">
        <v>9</v>
      </c>
    </row>
    <row r="4" spans="1:17" ht="31.5" customHeight="1" hidden="1">
      <c r="A4" s="54"/>
      <c r="B4" s="37" t="s">
        <v>14</v>
      </c>
      <c r="C4" s="14" t="e">
        <f>#REF!*100/#REF!</f>
        <v>#REF!</v>
      </c>
      <c r="D4" s="14" t="e">
        <f>#REF!*100/#REF!</f>
        <v>#REF!</v>
      </c>
      <c r="E4" s="14" t="e">
        <f>#REF!*100/#REF!</f>
        <v>#REF!</v>
      </c>
      <c r="F4" s="14" t="e">
        <f>#REF!*100/#REF!</f>
        <v>#REF!</v>
      </c>
      <c r="G4" s="14" t="e">
        <f>#REF!*100/#REF!</f>
        <v>#REF!</v>
      </c>
      <c r="H4" s="14" t="e">
        <f>#REF!*100/#REF!</f>
        <v>#REF!</v>
      </c>
      <c r="I4" s="14" t="e">
        <f>#REF!*100/#REF!</f>
        <v>#REF!</v>
      </c>
      <c r="J4" s="14" t="e">
        <f>#REF!*100/#REF!</f>
        <v>#REF!</v>
      </c>
      <c r="K4" s="14" t="e">
        <f>#REF!*100/#REF!</f>
        <v>#REF!</v>
      </c>
      <c r="L4" s="14" t="e">
        <f>#REF!*100/#REF!</f>
        <v>#REF!</v>
      </c>
      <c r="M4" s="14" t="e">
        <f>#REF!*100/#REF!</f>
        <v>#REF!</v>
      </c>
      <c r="N4" s="14" t="e">
        <f>#REF!*100/#REF!</f>
        <v>#REF!</v>
      </c>
      <c r="O4" s="14" t="e">
        <f>#REF!*100/#REF!</f>
        <v>#REF!</v>
      </c>
      <c r="P4" s="14" t="e">
        <f>#REF!*100/#REF!</f>
        <v>#REF!</v>
      </c>
      <c r="Q4" s="14" t="e">
        <f t="shared" si="0"/>
        <v>#REF!</v>
      </c>
    </row>
    <row r="5" spans="1:17" ht="36" customHeight="1" hidden="1">
      <c r="A5" s="54"/>
      <c r="B5" s="37" t="s">
        <v>14</v>
      </c>
      <c r="C5" s="14">
        <v>0.086</v>
      </c>
      <c r="D5" s="14">
        <v>0.103</v>
      </c>
      <c r="E5" s="14">
        <v>0.099</v>
      </c>
      <c r="F5" s="14">
        <v>0.06</v>
      </c>
      <c r="G5" s="14">
        <v>0.056</v>
      </c>
      <c r="H5" s="14">
        <v>0.03</v>
      </c>
      <c r="I5" s="14">
        <v>0.036</v>
      </c>
      <c r="J5" s="14">
        <v>0.017</v>
      </c>
      <c r="K5" s="14">
        <v>-0.01</v>
      </c>
      <c r="L5" s="14">
        <v>-0.05</v>
      </c>
      <c r="M5" s="14">
        <v>-0.083</v>
      </c>
      <c r="N5" s="14">
        <v>-0.108</v>
      </c>
      <c r="O5" s="14"/>
      <c r="P5" s="61">
        <v>0.0187</v>
      </c>
      <c r="Q5" s="14">
        <f t="shared" si="0"/>
        <v>0.00018700000000000002</v>
      </c>
    </row>
    <row r="6" spans="1:17" ht="12.75" customHeight="1" hidden="1">
      <c r="A6" s="54"/>
      <c r="B6" s="38">
        <v>2016</v>
      </c>
      <c r="C6" s="25">
        <v>28.66</v>
      </c>
      <c r="D6" s="25">
        <v>28.17</v>
      </c>
      <c r="E6" s="26">
        <v>27.28</v>
      </c>
      <c r="F6" s="14">
        <v>25.72</v>
      </c>
      <c r="G6" s="14">
        <v>24.73</v>
      </c>
      <c r="H6" s="27">
        <v>24.6</v>
      </c>
      <c r="I6" s="14">
        <v>25.03</v>
      </c>
      <c r="J6" s="27">
        <v>25.88</v>
      </c>
      <c r="K6" s="27">
        <v>27.14</v>
      </c>
      <c r="L6" s="14">
        <v>28.91</v>
      </c>
      <c r="M6" s="27">
        <v>29.85</v>
      </c>
      <c r="N6" s="27">
        <v>30.66</v>
      </c>
      <c r="O6" s="14">
        <f>SUM(C6:N6)</f>
        <v>326.63000000000005</v>
      </c>
      <c r="P6" s="62">
        <f>O6/12</f>
        <v>27.21916666666667</v>
      </c>
      <c r="Q6" s="14">
        <f t="shared" si="0"/>
        <v>0.2721916666666667</v>
      </c>
    </row>
    <row r="7" spans="1:17" ht="15" customHeight="1" hidden="1">
      <c r="A7" s="54"/>
      <c r="B7" s="39">
        <v>2017</v>
      </c>
      <c r="C7" s="14">
        <v>30.94</v>
      </c>
      <c r="D7" s="21">
        <v>30.95</v>
      </c>
      <c r="E7" s="21">
        <v>30.88</v>
      </c>
      <c r="F7" s="14">
        <v>30</v>
      </c>
      <c r="G7" s="21">
        <v>29.33</v>
      </c>
      <c r="H7" s="14">
        <v>28.98</v>
      </c>
      <c r="I7" s="21">
        <v>29.31</v>
      </c>
      <c r="J7" s="14">
        <v>29.84</v>
      </c>
      <c r="K7" s="21">
        <v>30.6</v>
      </c>
      <c r="L7" s="21">
        <v>31.27</v>
      </c>
      <c r="M7" s="21">
        <v>31.84</v>
      </c>
      <c r="N7" s="14">
        <v>32.28</v>
      </c>
      <c r="O7" s="14">
        <f>SUM(C7:N7)</f>
        <v>366.2199999999999</v>
      </c>
      <c r="P7" s="61">
        <f>O7/12</f>
        <v>30.518333333333327</v>
      </c>
      <c r="Q7" s="14">
        <f t="shared" si="0"/>
        <v>0.30518333333333325</v>
      </c>
    </row>
    <row r="8" spans="1:17" ht="12.75" customHeight="1" hidden="1">
      <c r="A8" s="54"/>
      <c r="B8" s="35">
        <v>2018</v>
      </c>
      <c r="C8" s="25">
        <v>31.99</v>
      </c>
      <c r="D8" s="14">
        <v>30.77</v>
      </c>
      <c r="E8" s="20">
        <v>30.02</v>
      </c>
      <c r="F8" s="28">
        <v>29.12</v>
      </c>
      <c r="G8" s="28">
        <v>29.07</v>
      </c>
      <c r="H8" s="14">
        <v>29.04</v>
      </c>
      <c r="I8" s="41">
        <v>29.22</v>
      </c>
      <c r="J8" s="14"/>
      <c r="K8" s="14"/>
      <c r="L8" s="14"/>
      <c r="M8" s="14"/>
      <c r="N8" s="14"/>
      <c r="O8" s="14">
        <f>SUM(C8:N8)</f>
        <v>209.23</v>
      </c>
      <c r="P8" s="14">
        <f>O8/7</f>
        <v>29.889999999999997</v>
      </c>
      <c r="Q8" s="14">
        <f t="shared" si="0"/>
        <v>0.29889999999999994</v>
      </c>
    </row>
    <row r="9" spans="1:17" ht="12.75" customHeight="1" hidden="1">
      <c r="A9" s="54"/>
      <c r="B9" s="54"/>
      <c r="C9" s="63">
        <f>C6*1.95583</f>
        <v>56.0540878</v>
      </c>
      <c r="D9" s="63" t="e">
        <f>C9/#REF!</f>
        <v>#REF!</v>
      </c>
      <c r="E9" s="6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26.25" customHeight="1">
      <c r="A10" s="125" t="s">
        <v>49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8" ht="105">
      <c r="A11" s="52" t="s">
        <v>34</v>
      </c>
      <c r="B11" s="53" t="s">
        <v>42</v>
      </c>
      <c r="C11" s="15" t="s">
        <v>0</v>
      </c>
      <c r="D11" s="15" t="s">
        <v>1</v>
      </c>
      <c r="E11" s="15" t="s">
        <v>2</v>
      </c>
      <c r="F11" s="15" t="s">
        <v>3</v>
      </c>
      <c r="G11" s="15" t="s">
        <v>8</v>
      </c>
      <c r="H11" s="15" t="s">
        <v>4</v>
      </c>
      <c r="I11" s="16" t="s">
        <v>5</v>
      </c>
      <c r="J11" s="16" t="s">
        <v>7</v>
      </c>
      <c r="K11" s="17" t="s">
        <v>6</v>
      </c>
      <c r="L11" s="18" t="s">
        <v>11</v>
      </c>
      <c r="M11" s="15" t="s">
        <v>10</v>
      </c>
      <c r="N11" s="15" t="s">
        <v>12</v>
      </c>
      <c r="O11" s="11"/>
      <c r="P11" s="19" t="s">
        <v>17</v>
      </c>
      <c r="Q11" s="8" t="s">
        <v>18</v>
      </c>
      <c r="R11"/>
    </row>
    <row r="12" spans="2:17" ht="31.5" customHeight="1" hidden="1">
      <c r="B12" s="55" t="s">
        <v>35</v>
      </c>
      <c r="C12" s="56">
        <v>60.51</v>
      </c>
      <c r="D12" s="56">
        <v>60.5</v>
      </c>
      <c r="E12" s="56">
        <v>60.2</v>
      </c>
      <c r="F12" s="56">
        <v>58.59</v>
      </c>
      <c r="G12" s="56">
        <v>58.13</v>
      </c>
      <c r="H12" s="56">
        <v>57.58</v>
      </c>
      <c r="I12" s="56">
        <v>58</v>
      </c>
      <c r="J12" s="56">
        <v>58.25</v>
      </c>
      <c r="K12" s="56">
        <v>59.26</v>
      </c>
      <c r="L12" s="56">
        <v>60.67</v>
      </c>
      <c r="M12" s="56">
        <v>61.69</v>
      </c>
      <c r="N12" s="56">
        <v>62.1</v>
      </c>
      <c r="O12" s="56">
        <f>SUM(C12:N12)</f>
        <v>715.4799999999999</v>
      </c>
      <c r="P12" s="56">
        <f>O12/12</f>
        <v>59.62333333333333</v>
      </c>
      <c r="Q12" s="56">
        <f>P12/100</f>
        <v>0.5962333333333333</v>
      </c>
    </row>
    <row r="13" spans="1:17" ht="12.75">
      <c r="A13" s="130">
        <v>2019</v>
      </c>
      <c r="B13" s="55" t="s">
        <v>32</v>
      </c>
      <c r="C13" s="56">
        <f aca="true" t="shared" si="1" ref="C13:N13">C12/100</f>
        <v>0.6051</v>
      </c>
      <c r="D13" s="56">
        <f t="shared" si="1"/>
        <v>0.605</v>
      </c>
      <c r="E13" s="56">
        <f t="shared" si="1"/>
        <v>0.602</v>
      </c>
      <c r="F13" s="56">
        <f t="shared" si="1"/>
        <v>0.5859000000000001</v>
      </c>
      <c r="G13" s="56">
        <f t="shared" si="1"/>
        <v>0.5813</v>
      </c>
      <c r="H13" s="56">
        <f t="shared" si="1"/>
        <v>0.5758</v>
      </c>
      <c r="I13" s="56">
        <f t="shared" si="1"/>
        <v>0.58</v>
      </c>
      <c r="J13" s="56">
        <f t="shared" si="1"/>
        <v>0.5825</v>
      </c>
      <c r="K13" s="56">
        <f t="shared" si="1"/>
        <v>0.5926</v>
      </c>
      <c r="L13" s="56">
        <f t="shared" si="1"/>
        <v>0.6067</v>
      </c>
      <c r="M13" s="56">
        <f t="shared" si="1"/>
        <v>0.6169</v>
      </c>
      <c r="N13" s="56">
        <f t="shared" si="1"/>
        <v>0.621</v>
      </c>
      <c r="O13" s="56"/>
      <c r="P13" s="56"/>
      <c r="Q13" s="56">
        <f>(C13+D13+E13+F13+G13+H13+I13+J13+K13+L13+M13+N13)/12</f>
        <v>0.5962333333333335</v>
      </c>
    </row>
    <row r="14" spans="1:17" ht="12.75">
      <c r="A14" s="131"/>
      <c r="B14" s="104" t="s">
        <v>33</v>
      </c>
      <c r="C14" s="32">
        <f>(C13*0.2)+C13</f>
        <v>0.72612</v>
      </c>
      <c r="D14" s="32">
        <f aca="true" t="shared" si="2" ref="D14:N14">(D13*0.2)+D13</f>
        <v>0.726</v>
      </c>
      <c r="E14" s="32">
        <f t="shared" si="2"/>
        <v>0.7223999999999999</v>
      </c>
      <c r="F14" s="32">
        <f t="shared" si="2"/>
        <v>0.7030800000000001</v>
      </c>
      <c r="G14" s="32">
        <f t="shared" si="2"/>
        <v>0.6975600000000001</v>
      </c>
      <c r="H14" s="32">
        <f t="shared" si="2"/>
        <v>0.69096</v>
      </c>
      <c r="I14" s="32">
        <f t="shared" si="2"/>
        <v>0.696</v>
      </c>
      <c r="J14" s="32">
        <f t="shared" si="2"/>
        <v>0.6990000000000001</v>
      </c>
      <c r="K14" s="32">
        <f t="shared" si="2"/>
        <v>0.71112</v>
      </c>
      <c r="L14" s="32">
        <f t="shared" si="2"/>
        <v>0.72804</v>
      </c>
      <c r="M14" s="32">
        <f t="shared" si="2"/>
        <v>0.74028</v>
      </c>
      <c r="N14" s="32">
        <f t="shared" si="2"/>
        <v>0.7452</v>
      </c>
      <c r="O14" s="31"/>
      <c r="P14" s="42"/>
      <c r="Q14" s="29">
        <f>(C14+D14+E14+F14+G14+H14+I14+J14+K14+L14+M14+N14)/12</f>
        <v>0.71548</v>
      </c>
    </row>
    <row r="15" spans="1:17" ht="25.5" hidden="1">
      <c r="A15" s="46"/>
      <c r="B15" s="55" t="s">
        <v>36</v>
      </c>
      <c r="C15" s="56">
        <v>62.51</v>
      </c>
      <c r="D15" s="56">
        <v>62.58</v>
      </c>
      <c r="E15" s="56">
        <v>62.58</v>
      </c>
      <c r="F15" s="56">
        <v>61.27</v>
      </c>
      <c r="G15" s="56">
        <v>61.02</v>
      </c>
      <c r="H15" s="56">
        <v>60.59</v>
      </c>
      <c r="I15" s="56">
        <v>60.52</v>
      </c>
      <c r="J15" s="56">
        <v>60.94</v>
      </c>
      <c r="K15" s="56">
        <v>60.94</v>
      </c>
      <c r="L15" s="56">
        <v>62.14</v>
      </c>
      <c r="M15" s="89">
        <v>62.62</v>
      </c>
      <c r="N15" s="56"/>
      <c r="O15" s="58"/>
      <c r="P15" s="56"/>
      <c r="Q15" s="57"/>
    </row>
    <row r="16" spans="1:17" ht="12.75">
      <c r="A16" s="132">
        <v>2020</v>
      </c>
      <c r="B16" s="55" t="s">
        <v>32</v>
      </c>
      <c r="C16" s="56">
        <f>C15/100</f>
        <v>0.6251</v>
      </c>
      <c r="D16" s="56">
        <f aca="true" t="shared" si="3" ref="D16:M16">D15/100</f>
        <v>0.6258</v>
      </c>
      <c r="E16" s="56">
        <f t="shared" si="3"/>
        <v>0.6258</v>
      </c>
      <c r="F16" s="56">
        <f t="shared" si="3"/>
        <v>0.6127</v>
      </c>
      <c r="G16" s="56">
        <f t="shared" si="3"/>
        <v>0.6102000000000001</v>
      </c>
      <c r="H16" s="56">
        <f t="shared" si="3"/>
        <v>0.6059</v>
      </c>
      <c r="I16" s="56">
        <f t="shared" si="3"/>
        <v>0.6052000000000001</v>
      </c>
      <c r="J16" s="56">
        <f t="shared" si="3"/>
        <v>0.6093999999999999</v>
      </c>
      <c r="K16" s="56">
        <f t="shared" si="3"/>
        <v>0.6093999999999999</v>
      </c>
      <c r="L16" s="56">
        <f t="shared" si="3"/>
        <v>0.6214</v>
      </c>
      <c r="M16" s="56">
        <f t="shared" si="3"/>
        <v>0.6262</v>
      </c>
      <c r="N16" s="56">
        <v>0.64</v>
      </c>
      <c r="O16" s="56"/>
      <c r="P16" s="56"/>
      <c r="Q16" s="56">
        <v>0.62</v>
      </c>
    </row>
    <row r="17" spans="1:17" ht="12.75">
      <c r="A17" s="133"/>
      <c r="B17" s="104" t="s">
        <v>33</v>
      </c>
      <c r="C17" s="34">
        <f>(C16*0.2)+C16</f>
        <v>0.75012</v>
      </c>
      <c r="D17" s="34">
        <f aca="true" t="shared" si="4" ref="D17:N17">(D16*0.2)+D16</f>
        <v>0.7509600000000001</v>
      </c>
      <c r="E17" s="34">
        <f t="shared" si="4"/>
        <v>0.7509600000000001</v>
      </c>
      <c r="F17" s="34">
        <f t="shared" si="4"/>
        <v>0.73524</v>
      </c>
      <c r="G17" s="34">
        <f t="shared" si="4"/>
        <v>0.7322400000000001</v>
      </c>
      <c r="H17" s="34">
        <f t="shared" si="4"/>
        <v>0.72708</v>
      </c>
      <c r="I17" s="34">
        <f t="shared" si="4"/>
        <v>0.7262400000000001</v>
      </c>
      <c r="J17" s="34">
        <f t="shared" si="4"/>
        <v>0.7312799999999999</v>
      </c>
      <c r="K17" s="34">
        <f t="shared" si="4"/>
        <v>0.7312799999999999</v>
      </c>
      <c r="L17" s="34">
        <f t="shared" si="4"/>
        <v>0.7456799999999999</v>
      </c>
      <c r="M17" s="33">
        <f t="shared" si="4"/>
        <v>0.75144</v>
      </c>
      <c r="N17" s="34">
        <f t="shared" si="4"/>
        <v>0.768</v>
      </c>
      <c r="O17" s="31"/>
      <c r="P17" s="42"/>
      <c r="Q17" s="29">
        <f>(C17+D17+E17+F17+G17+H17+I17+J17+K17+L17+M17+N17)/12</f>
        <v>0.74171</v>
      </c>
    </row>
    <row r="18" spans="1:17" ht="12.75">
      <c r="A18" s="132">
        <v>2021</v>
      </c>
      <c r="B18" s="55" t="s">
        <v>32</v>
      </c>
      <c r="C18" s="56">
        <v>0.64</v>
      </c>
      <c r="D18" s="56">
        <v>0.64</v>
      </c>
      <c r="E18" s="56">
        <v>0.64</v>
      </c>
      <c r="F18" s="56">
        <v>0.63</v>
      </c>
      <c r="G18" s="56">
        <v>0.63</v>
      </c>
      <c r="H18" s="56">
        <v>0.63</v>
      </c>
      <c r="I18" s="56">
        <v>0.64</v>
      </c>
      <c r="J18" s="56">
        <v>0.64</v>
      </c>
      <c r="K18" s="56">
        <v>0.65</v>
      </c>
      <c r="L18" s="56">
        <v>0.66</v>
      </c>
      <c r="M18" s="56">
        <v>0.7</v>
      </c>
      <c r="N18" s="56">
        <v>0.72</v>
      </c>
      <c r="O18" s="56"/>
      <c r="P18" s="56"/>
      <c r="Q18" s="56">
        <v>0.65</v>
      </c>
    </row>
    <row r="19" spans="1:17" ht="12.75">
      <c r="A19" s="133"/>
      <c r="B19" s="104" t="s">
        <v>33</v>
      </c>
      <c r="C19" s="34">
        <f>C18*20%+C18</f>
        <v>0.768</v>
      </c>
      <c r="D19" s="34">
        <f aca="true" t="shared" si="5" ref="D19:Q19">D18*20%+D18</f>
        <v>0.768</v>
      </c>
      <c r="E19" s="34">
        <f t="shared" si="5"/>
        <v>0.768</v>
      </c>
      <c r="F19" s="34">
        <f t="shared" si="5"/>
        <v>0.756</v>
      </c>
      <c r="G19" s="34">
        <f t="shared" si="5"/>
        <v>0.756</v>
      </c>
      <c r="H19" s="34">
        <f t="shared" si="5"/>
        <v>0.756</v>
      </c>
      <c r="I19" s="34">
        <f t="shared" si="5"/>
        <v>0.768</v>
      </c>
      <c r="J19" s="34">
        <f t="shared" si="5"/>
        <v>0.768</v>
      </c>
      <c r="K19" s="34">
        <f t="shared" si="5"/>
        <v>0.78</v>
      </c>
      <c r="L19" s="34">
        <f t="shared" si="5"/>
        <v>0.792</v>
      </c>
      <c r="M19" s="33">
        <f t="shared" si="5"/>
        <v>0.84</v>
      </c>
      <c r="N19" s="34">
        <f t="shared" si="5"/>
        <v>0.864</v>
      </c>
      <c r="O19" s="31">
        <f t="shared" si="5"/>
        <v>0</v>
      </c>
      <c r="P19" s="42">
        <f t="shared" si="5"/>
        <v>0</v>
      </c>
      <c r="Q19" s="29">
        <f t="shared" si="5"/>
        <v>0.78</v>
      </c>
    </row>
    <row r="20" spans="1:17" ht="12.75">
      <c r="A20" s="135">
        <v>2022</v>
      </c>
      <c r="B20" s="136" t="s">
        <v>32</v>
      </c>
      <c r="C20" s="137">
        <v>0.74</v>
      </c>
      <c r="D20" s="137">
        <v>0.74</v>
      </c>
      <c r="E20" s="137">
        <v>0.75</v>
      </c>
      <c r="F20" s="34"/>
      <c r="G20" s="34"/>
      <c r="H20" s="34"/>
      <c r="I20" s="34"/>
      <c r="J20" s="34"/>
      <c r="K20" s="34"/>
      <c r="L20" s="34"/>
      <c r="M20" s="33"/>
      <c r="N20" s="34"/>
      <c r="O20" s="31"/>
      <c r="P20" s="42"/>
      <c r="Q20" s="29"/>
    </row>
    <row r="21" spans="1:17" ht="12.75">
      <c r="A21" s="135"/>
      <c r="B21" s="104" t="s">
        <v>33</v>
      </c>
      <c r="C21" s="34">
        <f>C20*20%+C20</f>
        <v>0.888</v>
      </c>
      <c r="D21" s="34">
        <f>D20*20%+D20</f>
        <v>0.888</v>
      </c>
      <c r="E21" s="34">
        <f>E20*20%+E20</f>
        <v>0.9</v>
      </c>
      <c r="F21" s="34"/>
      <c r="G21" s="34"/>
      <c r="H21" s="34"/>
      <c r="I21" s="34"/>
      <c r="J21" s="34"/>
      <c r="K21" s="34"/>
      <c r="L21" s="34"/>
      <c r="M21" s="33"/>
      <c r="N21" s="34"/>
      <c r="O21" s="31"/>
      <c r="P21" s="42"/>
      <c r="Q21" s="29"/>
    </row>
    <row r="22" spans="1:44" ht="12.75">
      <c r="A22" s="91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8"/>
      <c r="N22" s="94"/>
      <c r="O22" s="95"/>
      <c r="P22" s="96"/>
      <c r="Q22" s="97"/>
      <c r="AR22" s="1" t="s">
        <v>9</v>
      </c>
    </row>
    <row r="23" spans="1:36" ht="18" customHeight="1">
      <c r="A23" s="126" t="s">
        <v>40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  <c r="AJ23" t="s">
        <v>9</v>
      </c>
    </row>
    <row r="24" spans="1:37" ht="109.5">
      <c r="A24" s="52" t="s">
        <v>34</v>
      </c>
      <c r="B24" s="53" t="s">
        <v>48</v>
      </c>
      <c r="C24" s="15" t="s">
        <v>0</v>
      </c>
      <c r="D24" s="15" t="s">
        <v>1</v>
      </c>
      <c r="E24" s="15" t="s">
        <v>2</v>
      </c>
      <c r="F24" s="15" t="s">
        <v>3</v>
      </c>
      <c r="G24" s="15" t="s">
        <v>8</v>
      </c>
      <c r="H24" s="15" t="s">
        <v>4</v>
      </c>
      <c r="I24" s="16" t="s">
        <v>5</v>
      </c>
      <c r="J24" s="16" t="s">
        <v>7</v>
      </c>
      <c r="K24" s="17" t="s">
        <v>6</v>
      </c>
      <c r="L24" s="18" t="s">
        <v>43</v>
      </c>
      <c r="M24" s="15" t="s">
        <v>45</v>
      </c>
      <c r="N24" s="15" t="s">
        <v>44</v>
      </c>
      <c r="O24" s="11"/>
      <c r="P24" s="19" t="s">
        <v>17</v>
      </c>
      <c r="Q24" s="8" t="s">
        <v>46</v>
      </c>
      <c r="AK24" s="1" t="s">
        <v>9</v>
      </c>
    </row>
    <row r="25" spans="2:17" ht="12.75" customHeight="1" hidden="1">
      <c r="B25" s="67">
        <v>2019</v>
      </c>
      <c r="C25" s="68" t="s">
        <v>21</v>
      </c>
      <c r="D25" s="68" t="s">
        <v>21</v>
      </c>
      <c r="E25" s="44">
        <v>120.47023948106508</v>
      </c>
      <c r="F25" s="69">
        <v>115.78084815290102</v>
      </c>
      <c r="G25" s="69">
        <v>114.31993179929833</v>
      </c>
      <c r="H25" s="69">
        <v>111.41</v>
      </c>
      <c r="I25" s="69">
        <v>111.23</v>
      </c>
      <c r="J25" s="69">
        <v>112.49</v>
      </c>
      <c r="K25" s="69">
        <v>116.68</v>
      </c>
      <c r="L25" s="70" t="s">
        <v>22</v>
      </c>
      <c r="M25" s="70" t="s">
        <v>23</v>
      </c>
      <c r="N25" s="71" t="s">
        <v>24</v>
      </c>
      <c r="O25" s="72"/>
      <c r="P25" s="73"/>
      <c r="Q25" s="74"/>
    </row>
    <row r="26" spans="1:17" ht="12.75">
      <c r="A26" s="130">
        <v>2019</v>
      </c>
      <c r="B26" s="101" t="s">
        <v>32</v>
      </c>
      <c r="C26" s="102" t="s">
        <v>21</v>
      </c>
      <c r="D26" s="102" t="s">
        <v>21</v>
      </c>
      <c r="E26" s="103">
        <f>E25/100</f>
        <v>1.2047023948106508</v>
      </c>
      <c r="F26" s="103">
        <f aca="true" t="shared" si="6" ref="F26:K26">F25/100</f>
        <v>1.1578084815290102</v>
      </c>
      <c r="G26" s="103">
        <f t="shared" si="6"/>
        <v>1.1431993179929834</v>
      </c>
      <c r="H26" s="103">
        <f t="shared" si="6"/>
        <v>1.1140999999999999</v>
      </c>
      <c r="I26" s="103">
        <f t="shared" si="6"/>
        <v>1.1123</v>
      </c>
      <c r="J26" s="103">
        <f t="shared" si="6"/>
        <v>1.1249</v>
      </c>
      <c r="K26" s="103">
        <f t="shared" si="6"/>
        <v>1.1668</v>
      </c>
      <c r="L26" s="100">
        <v>1.32</v>
      </c>
      <c r="M26" s="100">
        <v>1.33</v>
      </c>
      <c r="N26" s="100">
        <v>1.29</v>
      </c>
      <c r="O26" s="22"/>
      <c r="P26" s="23"/>
      <c r="Q26" s="78">
        <v>1.2</v>
      </c>
    </row>
    <row r="27" spans="1:37" ht="12.75">
      <c r="A27" s="131"/>
      <c r="B27" s="104" t="s">
        <v>33</v>
      </c>
      <c r="C27" s="68" t="s">
        <v>21</v>
      </c>
      <c r="D27" s="68" t="s">
        <v>21</v>
      </c>
      <c r="E27" s="75">
        <f>(E26*0.2)+E26</f>
        <v>1.445642873772781</v>
      </c>
      <c r="F27" s="75">
        <f aca="true" t="shared" si="7" ref="F27:K27">(F26*0.2)+F26</f>
        <v>1.3893701778348122</v>
      </c>
      <c r="G27" s="75">
        <f t="shared" si="7"/>
        <v>1.37183918159158</v>
      </c>
      <c r="H27" s="75">
        <f t="shared" si="7"/>
        <v>1.3369199999999999</v>
      </c>
      <c r="I27" s="75">
        <f t="shared" si="7"/>
        <v>1.3347600000000002</v>
      </c>
      <c r="J27" s="75">
        <f t="shared" si="7"/>
        <v>1.34988</v>
      </c>
      <c r="K27" s="75">
        <f t="shared" si="7"/>
        <v>1.40016</v>
      </c>
      <c r="L27" s="75">
        <f>(L26*0.2)+L26</f>
        <v>1.584</v>
      </c>
      <c r="M27" s="75">
        <f>(M26*0.2)+M26</f>
        <v>1.596</v>
      </c>
      <c r="N27" s="75">
        <f>(N26*0.2)+N26</f>
        <v>1.548</v>
      </c>
      <c r="O27" s="22"/>
      <c r="P27" s="105"/>
      <c r="Q27" s="29">
        <f>(Q26*0.2)+Q26</f>
        <v>1.44</v>
      </c>
      <c r="AK27" s="99" t="s">
        <v>9</v>
      </c>
    </row>
    <row r="28" spans="1:24" ht="12.75" customHeight="1" hidden="1">
      <c r="A28" s="46"/>
      <c r="B28" s="10">
        <v>2020</v>
      </c>
      <c r="C28" s="49" t="s">
        <v>25</v>
      </c>
      <c r="D28" s="49" t="s">
        <v>27</v>
      </c>
      <c r="E28" s="45">
        <v>133.48</v>
      </c>
      <c r="F28" s="45">
        <v>130.7</v>
      </c>
      <c r="G28" s="29">
        <v>116.75</v>
      </c>
      <c r="H28" s="47">
        <v>119.55</v>
      </c>
      <c r="I28" s="29">
        <v>120.09</v>
      </c>
      <c r="J28" s="48">
        <v>124.799</v>
      </c>
      <c r="K28" s="48">
        <v>128.42</v>
      </c>
      <c r="L28" s="42">
        <v>147.47</v>
      </c>
      <c r="M28" s="48"/>
      <c r="N28" s="45"/>
      <c r="O28" s="22"/>
      <c r="P28" s="24"/>
      <c r="Q28" s="29"/>
      <c r="R28" s="9" t="s">
        <v>30</v>
      </c>
      <c r="X28" t="s">
        <v>9</v>
      </c>
    </row>
    <row r="29" spans="1:37" ht="12.75">
      <c r="A29" s="132">
        <v>2020</v>
      </c>
      <c r="B29" s="101" t="s">
        <v>32</v>
      </c>
      <c r="C29" s="76" t="s">
        <v>38</v>
      </c>
      <c r="D29" s="76" t="s">
        <v>37</v>
      </c>
      <c r="E29" s="106">
        <f>E28/100</f>
        <v>1.3348</v>
      </c>
      <c r="F29" s="106">
        <f aca="true" t="shared" si="8" ref="F29:L29">F28/100</f>
        <v>1.307</v>
      </c>
      <c r="G29" s="107">
        <f t="shared" si="8"/>
        <v>1.1675</v>
      </c>
      <c r="H29" s="107">
        <f t="shared" si="8"/>
        <v>1.1955</v>
      </c>
      <c r="I29" s="107">
        <f t="shared" si="8"/>
        <v>1.2009</v>
      </c>
      <c r="J29" s="107">
        <f t="shared" si="8"/>
        <v>1.2479900000000002</v>
      </c>
      <c r="K29" s="107">
        <f t="shared" si="8"/>
        <v>1.2841999999999998</v>
      </c>
      <c r="L29" s="108">
        <f t="shared" si="8"/>
        <v>1.4747</v>
      </c>
      <c r="M29" s="109">
        <v>1.48</v>
      </c>
      <c r="N29" s="107">
        <v>1.48</v>
      </c>
      <c r="O29" s="110"/>
      <c r="P29" s="110"/>
      <c r="Q29" s="109">
        <v>1.32</v>
      </c>
      <c r="AK29" s="1" t="s">
        <v>9</v>
      </c>
    </row>
    <row r="30" spans="1:17" ht="12.75">
      <c r="A30" s="133"/>
      <c r="B30" s="104" t="s">
        <v>33</v>
      </c>
      <c r="C30" s="111">
        <f>(C29*0.2)+C29</f>
        <v>1.62</v>
      </c>
      <c r="D30" s="111">
        <f aca="true" t="shared" si="9" ref="D30:N30">(D29*0.2)+D29</f>
        <v>1.584</v>
      </c>
      <c r="E30" s="111">
        <f t="shared" si="9"/>
        <v>1.60176</v>
      </c>
      <c r="F30" s="111">
        <f t="shared" si="9"/>
        <v>1.5684</v>
      </c>
      <c r="G30" s="79">
        <f t="shared" si="9"/>
        <v>1.401</v>
      </c>
      <c r="H30" s="79">
        <f t="shared" si="9"/>
        <v>1.4346</v>
      </c>
      <c r="I30" s="79">
        <f t="shared" si="9"/>
        <v>1.4410800000000001</v>
      </c>
      <c r="J30" s="79">
        <f t="shared" si="9"/>
        <v>1.4975880000000001</v>
      </c>
      <c r="K30" s="79">
        <f t="shared" si="9"/>
        <v>1.5410399999999997</v>
      </c>
      <c r="L30" s="79">
        <f t="shared" si="9"/>
        <v>1.7696399999999999</v>
      </c>
      <c r="M30" s="79">
        <f t="shared" si="9"/>
        <v>1.776</v>
      </c>
      <c r="N30" s="45">
        <f t="shared" si="9"/>
        <v>1.776</v>
      </c>
      <c r="O30" s="22"/>
      <c r="P30" s="22"/>
      <c r="Q30" s="29">
        <f>(Q29*0.2)+Q29</f>
        <v>1.584</v>
      </c>
    </row>
    <row r="31" spans="1:17" ht="12.75">
      <c r="A31" s="132">
        <v>2021</v>
      </c>
      <c r="B31" s="101" t="s">
        <v>32</v>
      </c>
      <c r="C31" s="76">
        <v>1.41</v>
      </c>
      <c r="D31" s="76">
        <v>1.41</v>
      </c>
      <c r="E31" s="122">
        <v>1.4</v>
      </c>
      <c r="F31" s="122">
        <v>1.4</v>
      </c>
      <c r="G31" s="108">
        <v>1.38</v>
      </c>
      <c r="H31" s="108">
        <v>1.36</v>
      </c>
      <c r="I31" s="108">
        <v>1.36</v>
      </c>
      <c r="J31" s="108">
        <v>1.39</v>
      </c>
      <c r="K31" s="107">
        <v>1.41</v>
      </c>
      <c r="L31" s="108">
        <v>1.47</v>
      </c>
      <c r="M31" s="109">
        <v>1.61</v>
      </c>
      <c r="N31" s="107">
        <v>1.65</v>
      </c>
      <c r="O31" s="110"/>
      <c r="P31" s="110"/>
      <c r="Q31" s="109">
        <v>1.44</v>
      </c>
    </row>
    <row r="32" spans="1:17" ht="12.75">
      <c r="A32" s="133"/>
      <c r="B32" s="104" t="s">
        <v>33</v>
      </c>
      <c r="C32" s="111">
        <f aca="true" t="shared" si="10" ref="C32:Q32">(C31*0.2)+C31</f>
        <v>1.692</v>
      </c>
      <c r="D32" s="111">
        <f t="shared" si="10"/>
        <v>1.692</v>
      </c>
      <c r="E32" s="111">
        <f t="shared" si="10"/>
        <v>1.68</v>
      </c>
      <c r="F32" s="111">
        <f t="shared" si="10"/>
        <v>1.68</v>
      </c>
      <c r="G32" s="79">
        <f t="shared" si="10"/>
        <v>1.656</v>
      </c>
      <c r="H32" s="79">
        <f t="shared" si="10"/>
        <v>1.6320000000000001</v>
      </c>
      <c r="I32" s="79">
        <f t="shared" si="10"/>
        <v>1.6320000000000001</v>
      </c>
      <c r="J32" s="79">
        <f t="shared" si="10"/>
        <v>1.668</v>
      </c>
      <c r="K32" s="79">
        <f t="shared" si="10"/>
        <v>1.692</v>
      </c>
      <c r="L32" s="79">
        <f t="shared" si="10"/>
        <v>1.764</v>
      </c>
      <c r="M32" s="79">
        <f t="shared" si="10"/>
        <v>1.9320000000000002</v>
      </c>
      <c r="N32" s="45">
        <f t="shared" si="10"/>
        <v>1.98</v>
      </c>
      <c r="O32" s="22">
        <f t="shared" si="10"/>
        <v>0</v>
      </c>
      <c r="P32" s="22">
        <f t="shared" si="10"/>
        <v>0</v>
      </c>
      <c r="Q32" s="29">
        <f t="shared" si="10"/>
        <v>1.728</v>
      </c>
    </row>
    <row r="33" spans="1:17" ht="12.75">
      <c r="A33" s="135">
        <v>2022</v>
      </c>
      <c r="B33" s="104" t="s">
        <v>32</v>
      </c>
      <c r="C33" s="77">
        <v>1.7</v>
      </c>
      <c r="D33" s="77">
        <v>1.8</v>
      </c>
      <c r="E33" s="111"/>
      <c r="F33" s="111"/>
      <c r="G33" s="79"/>
      <c r="H33" s="79"/>
      <c r="I33" s="79"/>
      <c r="J33" s="79"/>
      <c r="K33" s="79"/>
      <c r="L33" s="79"/>
      <c r="M33" s="79"/>
      <c r="N33" s="45"/>
      <c r="O33" s="22"/>
      <c r="P33" s="22"/>
      <c r="Q33" s="29"/>
    </row>
    <row r="34" spans="1:17" ht="12.75">
      <c r="A34" s="135"/>
      <c r="B34" s="104" t="s">
        <v>33</v>
      </c>
      <c r="C34" s="111">
        <f>(C33*0.2)+C33</f>
        <v>2.04</v>
      </c>
      <c r="D34" s="111">
        <f>(D33*0.2)+D33</f>
        <v>2.16</v>
      </c>
      <c r="E34" s="111"/>
      <c r="F34" s="111"/>
      <c r="G34" s="79"/>
      <c r="H34" s="79"/>
      <c r="I34" s="79"/>
      <c r="J34" s="79"/>
      <c r="K34" s="79"/>
      <c r="L34" s="79"/>
      <c r="M34" s="79"/>
      <c r="N34" s="45"/>
      <c r="O34" s="22"/>
      <c r="P34" s="22"/>
      <c r="Q34" s="29"/>
    </row>
    <row r="35" spans="7:10" ht="12.75">
      <c r="G35" s="124"/>
      <c r="H35" s="124"/>
      <c r="I35" s="124"/>
      <c r="J35" s="124"/>
    </row>
    <row r="36" spans="1:20" ht="26.25" customHeight="1">
      <c r="A36" s="125" t="s">
        <v>41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S36" s="50">
        <f>E25+F25+G25+H25</f>
        <v>461.98101943326446</v>
      </c>
      <c r="T36">
        <f>S36/4</f>
        <v>115.49525485831612</v>
      </c>
    </row>
    <row r="37" spans="1:39" ht="99">
      <c r="A37" s="52" t="s">
        <v>34</v>
      </c>
      <c r="B37" s="53" t="s">
        <v>48</v>
      </c>
      <c r="C37" s="15" t="s">
        <v>0</v>
      </c>
      <c r="D37" s="15" t="s">
        <v>1</v>
      </c>
      <c r="E37" s="15" t="s">
        <v>2</v>
      </c>
      <c r="F37" s="15" t="s">
        <v>3</v>
      </c>
      <c r="G37" s="15" t="s">
        <v>8</v>
      </c>
      <c r="H37" s="15" t="s">
        <v>4</v>
      </c>
      <c r="I37" s="16" t="s">
        <v>5</v>
      </c>
      <c r="J37" s="16" t="s">
        <v>7</v>
      </c>
      <c r="K37" s="17" t="s">
        <v>6</v>
      </c>
      <c r="L37" s="18" t="s">
        <v>11</v>
      </c>
      <c r="M37" s="15" t="s">
        <v>10</v>
      </c>
      <c r="N37" s="15" t="s">
        <v>12</v>
      </c>
      <c r="O37" s="11"/>
      <c r="P37" s="19" t="s">
        <v>17</v>
      </c>
      <c r="Q37" s="8" t="s">
        <v>31</v>
      </c>
      <c r="S37" s="51">
        <f>E28+F28+G28+H28</f>
        <v>500.47999999999996</v>
      </c>
      <c r="T37">
        <f>S37/4</f>
        <v>125.11999999999999</v>
      </c>
      <c r="V37">
        <f>T37*100/T36</f>
        <v>108.33345504409772</v>
      </c>
      <c r="AM37" s="1" t="s">
        <v>9</v>
      </c>
    </row>
    <row r="38" spans="2:17" ht="12.75" hidden="1">
      <c r="B38" s="10">
        <v>2019</v>
      </c>
      <c r="C38" s="43" t="s">
        <v>21</v>
      </c>
      <c r="D38" s="43" t="s">
        <v>21</v>
      </c>
      <c r="E38" s="45">
        <v>71.3848970792357</v>
      </c>
      <c r="F38" s="45">
        <v>68.68966797621545</v>
      </c>
      <c r="G38" s="29">
        <v>64.72513322953456</v>
      </c>
      <c r="H38" s="47">
        <v>63.79</v>
      </c>
      <c r="I38" s="29">
        <v>63.49</v>
      </c>
      <c r="J38" s="48">
        <v>64.37</v>
      </c>
      <c r="K38" s="48">
        <v>66.242</v>
      </c>
      <c r="L38" s="29">
        <v>66.02</v>
      </c>
      <c r="M38" s="48">
        <v>66.42</v>
      </c>
      <c r="N38" s="45">
        <v>66.77</v>
      </c>
      <c r="O38" s="22"/>
      <c r="P38" s="24"/>
      <c r="Q38" s="29"/>
    </row>
    <row r="39" spans="1:17" ht="12.75">
      <c r="A39" s="130">
        <v>2019</v>
      </c>
      <c r="B39" s="101" t="s">
        <v>32</v>
      </c>
      <c r="C39" s="112" t="s">
        <v>21</v>
      </c>
      <c r="D39" s="112" t="s">
        <v>21</v>
      </c>
      <c r="E39" s="107">
        <f>E38/100</f>
        <v>0.713848970792357</v>
      </c>
      <c r="F39" s="107">
        <f aca="true" t="shared" si="11" ref="F39:N39">F38/100</f>
        <v>0.6868966797621545</v>
      </c>
      <c r="G39" s="107">
        <f t="shared" si="11"/>
        <v>0.6472513322953456</v>
      </c>
      <c r="H39" s="107">
        <f t="shared" si="11"/>
        <v>0.6379</v>
      </c>
      <c r="I39" s="107">
        <f t="shared" si="11"/>
        <v>0.6349</v>
      </c>
      <c r="J39" s="107">
        <f t="shared" si="11"/>
        <v>0.6437</v>
      </c>
      <c r="K39" s="107">
        <f t="shared" si="11"/>
        <v>0.66242</v>
      </c>
      <c r="L39" s="107">
        <f t="shared" si="11"/>
        <v>0.6602</v>
      </c>
      <c r="M39" s="107">
        <f t="shared" si="11"/>
        <v>0.6642</v>
      </c>
      <c r="N39" s="107">
        <f t="shared" si="11"/>
        <v>0.6677</v>
      </c>
      <c r="O39" s="113"/>
      <c r="P39" s="113"/>
      <c r="Q39" s="109">
        <f>(E39+F39+G39+H39+I39+J39+K39+L39+M39+N39)/10</f>
        <v>0.6619016982849857</v>
      </c>
    </row>
    <row r="40" spans="1:17" ht="12.75">
      <c r="A40" s="131"/>
      <c r="B40" s="104" t="s">
        <v>33</v>
      </c>
      <c r="C40" s="43" t="s">
        <v>21</v>
      </c>
      <c r="D40" s="43" t="s">
        <v>21</v>
      </c>
      <c r="E40" s="45">
        <f>(E39*0.2)+E39</f>
        <v>0.8566187649508283</v>
      </c>
      <c r="F40" s="45">
        <f aca="true" t="shared" si="12" ref="F40:N40">(F39*0.2)+F39</f>
        <v>0.8242760157145854</v>
      </c>
      <c r="G40" s="45">
        <f t="shared" si="12"/>
        <v>0.7767015987544147</v>
      </c>
      <c r="H40" s="45">
        <f t="shared" si="12"/>
        <v>0.76548</v>
      </c>
      <c r="I40" s="45">
        <f t="shared" si="12"/>
        <v>0.76188</v>
      </c>
      <c r="J40" s="45">
        <f t="shared" si="12"/>
        <v>0.77244</v>
      </c>
      <c r="K40" s="45">
        <f t="shared" si="12"/>
        <v>0.794904</v>
      </c>
      <c r="L40" s="45">
        <f t="shared" si="12"/>
        <v>0.79224</v>
      </c>
      <c r="M40" s="45">
        <f t="shared" si="12"/>
        <v>0.79704</v>
      </c>
      <c r="N40" s="45">
        <f t="shared" si="12"/>
        <v>0.80124</v>
      </c>
      <c r="O40" s="22"/>
      <c r="P40" s="24"/>
      <c r="Q40" s="29">
        <f>(E40+F40+G40+H40+I40+J40+K40+L40+M40+N40)/10</f>
        <v>0.7942820379419829</v>
      </c>
    </row>
    <row r="41" spans="2:17" ht="12.75" hidden="1">
      <c r="B41" s="7">
        <v>2020</v>
      </c>
      <c r="C41" s="43" t="s">
        <v>21</v>
      </c>
      <c r="D41" s="49" t="s">
        <v>28</v>
      </c>
      <c r="E41" s="29">
        <v>69.3</v>
      </c>
      <c r="F41" s="29">
        <v>69.05</v>
      </c>
      <c r="G41" s="29">
        <v>65.62</v>
      </c>
      <c r="H41" s="29">
        <v>69.27</v>
      </c>
      <c r="I41" s="29">
        <v>75.66</v>
      </c>
      <c r="J41" s="29">
        <v>76.32</v>
      </c>
      <c r="K41" s="29">
        <v>80.9</v>
      </c>
      <c r="L41" s="29">
        <v>87.53</v>
      </c>
      <c r="M41" s="29"/>
      <c r="N41" s="29"/>
      <c r="O41" s="31"/>
      <c r="P41" s="30"/>
      <c r="Q41" s="29"/>
    </row>
    <row r="42" spans="1:17" ht="12.75">
      <c r="A42" s="132">
        <v>2020</v>
      </c>
      <c r="B42" s="101" t="s">
        <v>32</v>
      </c>
      <c r="C42" s="112" t="s">
        <v>21</v>
      </c>
      <c r="D42" s="76" t="s">
        <v>39</v>
      </c>
      <c r="E42" s="114">
        <f>E41/100</f>
        <v>0.693</v>
      </c>
      <c r="F42" s="114">
        <f aca="true" t="shared" si="13" ref="F42:L42">F41/100</f>
        <v>0.6905</v>
      </c>
      <c r="G42" s="114">
        <f t="shared" si="13"/>
        <v>0.6562</v>
      </c>
      <c r="H42" s="114">
        <f t="shared" si="13"/>
        <v>0.6927</v>
      </c>
      <c r="I42" s="114">
        <f t="shared" si="13"/>
        <v>0.7565999999999999</v>
      </c>
      <c r="J42" s="114">
        <f t="shared" si="13"/>
        <v>0.7631999999999999</v>
      </c>
      <c r="K42" s="114">
        <f t="shared" si="13"/>
        <v>0.809</v>
      </c>
      <c r="L42" s="114">
        <f t="shared" si="13"/>
        <v>0.8753</v>
      </c>
      <c r="M42" s="109">
        <v>0.8753</v>
      </c>
      <c r="N42" s="109">
        <v>0.8753</v>
      </c>
      <c r="O42" s="42"/>
      <c r="P42" s="30"/>
      <c r="Q42" s="109">
        <v>0.7</v>
      </c>
    </row>
    <row r="43" spans="1:17" ht="12.75">
      <c r="A43" s="133"/>
      <c r="B43" s="104" t="s">
        <v>33</v>
      </c>
      <c r="C43" s="43" t="s">
        <v>21</v>
      </c>
      <c r="D43" s="77">
        <f>(D42*0.2)+D42</f>
        <v>0.84</v>
      </c>
      <c r="E43" s="90">
        <f>(E42*0.2)+E42</f>
        <v>0.8315999999999999</v>
      </c>
      <c r="F43" s="90">
        <f aca="true" t="shared" si="14" ref="F43:N43">(F42*0.2)+F42</f>
        <v>0.8286</v>
      </c>
      <c r="G43" s="90">
        <f t="shared" si="14"/>
        <v>0.78744</v>
      </c>
      <c r="H43" s="90">
        <f t="shared" si="14"/>
        <v>0.83124</v>
      </c>
      <c r="I43" s="90">
        <f t="shared" si="14"/>
        <v>0.90792</v>
      </c>
      <c r="J43" s="90">
        <f t="shared" si="14"/>
        <v>0.9158399999999999</v>
      </c>
      <c r="K43" s="90">
        <f t="shared" si="14"/>
        <v>0.9708000000000001</v>
      </c>
      <c r="L43" s="90">
        <f t="shared" si="14"/>
        <v>1.05036</v>
      </c>
      <c r="M43" s="29">
        <f t="shared" si="14"/>
        <v>1.05036</v>
      </c>
      <c r="N43" s="29">
        <f t="shared" si="14"/>
        <v>1.05036</v>
      </c>
      <c r="O43" s="31"/>
      <c r="P43" s="30"/>
      <c r="Q43" s="29">
        <f>(Q42*0.2)+Q42</f>
        <v>0.84</v>
      </c>
    </row>
    <row r="44" spans="1:17" ht="12.75">
      <c r="A44" s="132">
        <v>2021</v>
      </c>
      <c r="B44" s="101" t="s">
        <v>32</v>
      </c>
      <c r="C44" s="112">
        <v>0.93</v>
      </c>
      <c r="D44" s="76">
        <v>0.9</v>
      </c>
      <c r="E44" s="121">
        <v>0.94</v>
      </c>
      <c r="F44" s="121">
        <v>0.93</v>
      </c>
      <c r="G44" s="121">
        <v>0.93</v>
      </c>
      <c r="H44" s="121">
        <v>0.88</v>
      </c>
      <c r="I44" s="121">
        <v>0.85</v>
      </c>
      <c r="J44" s="121">
        <v>0.87</v>
      </c>
      <c r="K44" s="121">
        <v>0.88</v>
      </c>
      <c r="L44" s="114">
        <v>0.89</v>
      </c>
      <c r="M44" s="109">
        <v>0.93</v>
      </c>
      <c r="N44" s="109">
        <v>0.94</v>
      </c>
      <c r="O44" s="42"/>
      <c r="P44" s="30"/>
      <c r="Q44" s="109">
        <v>0.91</v>
      </c>
    </row>
    <row r="45" spans="1:17" ht="12.75">
      <c r="A45" s="133"/>
      <c r="B45" s="104" t="s">
        <v>33</v>
      </c>
      <c r="C45" s="43">
        <f aca="true" t="shared" si="15" ref="C45:Q45">(C44*0.2)+C44</f>
        <v>1.116</v>
      </c>
      <c r="D45" s="111">
        <f t="shared" si="15"/>
        <v>1.08</v>
      </c>
      <c r="E45" s="123">
        <f t="shared" si="15"/>
        <v>1.128</v>
      </c>
      <c r="F45" s="123">
        <f t="shared" si="15"/>
        <v>1.116</v>
      </c>
      <c r="G45" s="123">
        <f t="shared" si="15"/>
        <v>1.116</v>
      </c>
      <c r="H45" s="123">
        <f t="shared" si="15"/>
        <v>1.056</v>
      </c>
      <c r="I45" s="123">
        <f t="shared" si="15"/>
        <v>1.02</v>
      </c>
      <c r="J45" s="123">
        <f t="shared" si="15"/>
        <v>1.044</v>
      </c>
      <c r="K45" s="123">
        <f t="shared" si="15"/>
        <v>1.056</v>
      </c>
      <c r="L45" s="90">
        <f t="shared" si="15"/>
        <v>1.068</v>
      </c>
      <c r="M45" s="29">
        <f t="shared" si="15"/>
        <v>1.116</v>
      </c>
      <c r="N45" s="29">
        <f t="shared" si="15"/>
        <v>1.128</v>
      </c>
      <c r="O45" s="31">
        <f t="shared" si="15"/>
        <v>0</v>
      </c>
      <c r="P45" s="30">
        <f t="shared" si="15"/>
        <v>0</v>
      </c>
      <c r="Q45" s="29">
        <f t="shared" si="15"/>
        <v>1.092</v>
      </c>
    </row>
    <row r="46" spans="1:17" ht="12.75">
      <c r="A46" s="135">
        <v>2022</v>
      </c>
      <c r="B46" s="104" t="s">
        <v>32</v>
      </c>
      <c r="C46" s="49" t="s">
        <v>51</v>
      </c>
      <c r="D46" s="77">
        <v>1.05</v>
      </c>
      <c r="E46" s="138"/>
      <c r="F46" s="138"/>
      <c r="G46" s="138"/>
      <c r="H46" s="138"/>
      <c r="I46" s="138"/>
      <c r="J46" s="138"/>
      <c r="K46" s="138"/>
      <c r="L46" s="90"/>
      <c r="M46" s="29"/>
      <c r="N46" s="29"/>
      <c r="O46" s="31"/>
      <c r="P46" s="30"/>
      <c r="Q46" s="29"/>
    </row>
    <row r="47" spans="1:17" ht="12.75">
      <c r="A47" s="135"/>
      <c r="B47" s="104" t="s">
        <v>33</v>
      </c>
      <c r="C47" s="43">
        <f>(C46*0.2)+C46</f>
        <v>1.2</v>
      </c>
      <c r="D47" s="111">
        <f>(D46*0.2)+D46</f>
        <v>1.26</v>
      </c>
      <c r="E47" s="123"/>
      <c r="F47" s="123"/>
      <c r="G47" s="123"/>
      <c r="H47" s="123"/>
      <c r="I47" s="123"/>
      <c r="J47" s="123"/>
      <c r="K47" s="123"/>
      <c r="L47" s="90"/>
      <c r="M47" s="29"/>
      <c r="N47" s="29"/>
      <c r="O47" s="31"/>
      <c r="P47" s="30"/>
      <c r="Q47" s="29"/>
    </row>
    <row r="48" ht="12.75">
      <c r="W48">
        <f>H28*100/H25</f>
        <v>107.30634592944979</v>
      </c>
    </row>
    <row r="49" spans="1:40" ht="27.75" customHeight="1">
      <c r="A49" s="134" t="s">
        <v>47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S49" s="51">
        <f>E38+F38+G38+H38</f>
        <v>268.58969828498573</v>
      </c>
      <c r="T49" s="51">
        <f>E41+F41+G41+H41</f>
        <v>273.24</v>
      </c>
      <c r="AN49" s="1" t="s">
        <v>9</v>
      </c>
    </row>
    <row r="50" spans="1:43" ht="99">
      <c r="A50" s="52" t="s">
        <v>34</v>
      </c>
      <c r="B50" s="53" t="s">
        <v>48</v>
      </c>
      <c r="C50" s="15" t="s">
        <v>0</v>
      </c>
      <c r="D50" s="15" t="s">
        <v>1</v>
      </c>
      <c r="E50" s="15" t="s">
        <v>2</v>
      </c>
      <c r="F50" s="15" t="s">
        <v>3</v>
      </c>
      <c r="G50" s="15" t="s">
        <v>8</v>
      </c>
      <c r="H50" s="15" t="s">
        <v>4</v>
      </c>
      <c r="I50" s="16" t="s">
        <v>5</v>
      </c>
      <c r="J50" s="16" t="s">
        <v>7</v>
      </c>
      <c r="K50" s="17" t="s">
        <v>6</v>
      </c>
      <c r="L50" s="18" t="s">
        <v>11</v>
      </c>
      <c r="M50" s="15" t="s">
        <v>10</v>
      </c>
      <c r="N50" s="15" t="s">
        <v>12</v>
      </c>
      <c r="O50" s="11"/>
      <c r="P50" s="19" t="s">
        <v>17</v>
      </c>
      <c r="Q50" s="8" t="s">
        <v>31</v>
      </c>
      <c r="U50" s="1" t="s">
        <v>9</v>
      </c>
      <c r="V50">
        <f>T49*100/S49</f>
        <v>101.73137754154669</v>
      </c>
      <c r="W50" s="1" t="s">
        <v>9</v>
      </c>
      <c r="AK50" s="1">
        <f>14.01/12</f>
        <v>1.1675</v>
      </c>
      <c r="AN50" s="1" t="s">
        <v>9</v>
      </c>
      <c r="AQ50" s="1" t="s">
        <v>9</v>
      </c>
    </row>
    <row r="51" spans="2:17" ht="12.75" customHeight="1" hidden="1">
      <c r="B51" s="7">
        <v>2019</v>
      </c>
      <c r="C51" s="79" t="s">
        <v>21</v>
      </c>
      <c r="D51" s="79" t="s">
        <v>21</v>
      </c>
      <c r="E51" s="29">
        <v>131.732604741747</v>
      </c>
      <c r="F51" s="29">
        <v>119.64474158606744</v>
      </c>
      <c r="G51" s="29">
        <v>118.85330147296487</v>
      </c>
      <c r="H51" s="29">
        <v>117.38</v>
      </c>
      <c r="I51" s="29">
        <v>117.66</v>
      </c>
      <c r="J51" s="29">
        <v>117.93</v>
      </c>
      <c r="K51" s="29">
        <v>119.559</v>
      </c>
      <c r="L51" s="29">
        <v>120.28</v>
      </c>
      <c r="M51" s="29">
        <v>120.1</v>
      </c>
      <c r="N51" s="29">
        <v>118.7</v>
      </c>
      <c r="O51" s="31"/>
      <c r="P51" s="30"/>
      <c r="Q51" s="29"/>
    </row>
    <row r="52" spans="1:43" ht="12.75">
      <c r="A52" s="130">
        <v>2019</v>
      </c>
      <c r="B52" s="101" t="s">
        <v>32</v>
      </c>
      <c r="C52" s="115" t="s">
        <v>21</v>
      </c>
      <c r="D52" s="115" t="s">
        <v>21</v>
      </c>
      <c r="E52" s="116">
        <f>E51/100</f>
        <v>1.31732604741747</v>
      </c>
      <c r="F52" s="116">
        <f aca="true" t="shared" si="16" ref="F52:P52">F51/100</f>
        <v>1.1964474158606744</v>
      </c>
      <c r="G52" s="116">
        <f t="shared" si="16"/>
        <v>1.1885330147296487</v>
      </c>
      <c r="H52" s="116">
        <f t="shared" si="16"/>
        <v>1.1738</v>
      </c>
      <c r="I52" s="116">
        <f t="shared" si="16"/>
        <v>1.1765999999999999</v>
      </c>
      <c r="J52" s="116">
        <f t="shared" si="16"/>
        <v>1.1793</v>
      </c>
      <c r="K52" s="116">
        <f t="shared" si="16"/>
        <v>1.19559</v>
      </c>
      <c r="L52" s="116">
        <f t="shared" si="16"/>
        <v>1.2028</v>
      </c>
      <c r="M52" s="116">
        <f t="shared" si="16"/>
        <v>1.2009999999999998</v>
      </c>
      <c r="N52" s="116">
        <f t="shared" si="16"/>
        <v>1.187</v>
      </c>
      <c r="O52" s="117">
        <f t="shared" si="16"/>
        <v>0</v>
      </c>
      <c r="P52" s="117">
        <f t="shared" si="16"/>
        <v>0</v>
      </c>
      <c r="Q52" s="117">
        <f>(E52+F52+G52+H52+I52+J52+K52+L52+M52+N52)/10</f>
        <v>1.2018396478007793</v>
      </c>
      <c r="AQ52" s="1" t="s">
        <v>9</v>
      </c>
    </row>
    <row r="53" spans="1:17" ht="12.75">
      <c r="A53" s="131"/>
      <c r="B53" s="104" t="s">
        <v>33</v>
      </c>
      <c r="C53" s="81" t="s">
        <v>21</v>
      </c>
      <c r="D53" s="81" t="s">
        <v>21</v>
      </c>
      <c r="E53" s="88">
        <f>(E52*0.2)+E52</f>
        <v>1.580791256900964</v>
      </c>
      <c r="F53" s="88">
        <f aca="true" t="shared" si="17" ref="F53:N53">(F52*0.2)+F52</f>
        <v>1.4357368990328092</v>
      </c>
      <c r="G53" s="88">
        <f t="shared" si="17"/>
        <v>1.4262396176755785</v>
      </c>
      <c r="H53" s="88">
        <f t="shared" si="17"/>
        <v>1.40856</v>
      </c>
      <c r="I53" s="88">
        <f t="shared" si="17"/>
        <v>1.4119199999999998</v>
      </c>
      <c r="J53" s="88">
        <f t="shared" si="17"/>
        <v>1.41516</v>
      </c>
      <c r="K53" s="88">
        <f t="shared" si="17"/>
        <v>1.4347079999999999</v>
      </c>
      <c r="L53" s="88">
        <f t="shared" si="17"/>
        <v>1.4433600000000002</v>
      </c>
      <c r="M53" s="88">
        <f t="shared" si="17"/>
        <v>1.4411999999999998</v>
      </c>
      <c r="N53" s="88">
        <f t="shared" si="17"/>
        <v>1.4244</v>
      </c>
      <c r="O53" s="82"/>
      <c r="P53" s="87"/>
      <c r="Q53" s="80">
        <f>(E53+F53+G53+H53+I53+J53+K53+L53+M53+N53)/10</f>
        <v>1.4422075773609353</v>
      </c>
    </row>
    <row r="54" spans="2:20" ht="12.75" customHeight="1" hidden="1">
      <c r="B54" s="7">
        <v>2020</v>
      </c>
      <c r="C54" s="81" t="s">
        <v>26</v>
      </c>
      <c r="D54" s="81" t="s">
        <v>29</v>
      </c>
      <c r="E54" s="88">
        <v>124.93</v>
      </c>
      <c r="F54" s="88">
        <v>123.14</v>
      </c>
      <c r="G54" s="88">
        <v>116.17</v>
      </c>
      <c r="H54" s="88">
        <v>118.69</v>
      </c>
      <c r="I54" s="88">
        <v>118.52</v>
      </c>
      <c r="J54" s="88">
        <v>118.64</v>
      </c>
      <c r="K54" s="88">
        <v>118.4</v>
      </c>
      <c r="L54" s="88">
        <v>120.28</v>
      </c>
      <c r="M54" s="88"/>
      <c r="N54" s="88"/>
      <c r="O54" s="82"/>
      <c r="P54" s="87"/>
      <c r="Q54" s="80"/>
      <c r="S54" s="51">
        <f>E51+F51+G51+H51</f>
        <v>487.6106478007793</v>
      </c>
      <c r="T54" s="51">
        <f>E54+F54+G54+H54</f>
        <v>482.93</v>
      </c>
    </row>
    <row r="55" spans="1:24" ht="12.75">
      <c r="A55" s="132">
        <v>2020</v>
      </c>
      <c r="B55" s="101" t="s">
        <v>32</v>
      </c>
      <c r="C55" s="103">
        <f>C54/100</f>
        <v>1.1251</v>
      </c>
      <c r="D55" s="103">
        <f aca="true" t="shared" si="18" ref="D55:L55">D54/100</f>
        <v>1.1115000000000002</v>
      </c>
      <c r="E55" s="103">
        <f t="shared" si="18"/>
        <v>1.2493</v>
      </c>
      <c r="F55" s="103">
        <f t="shared" si="18"/>
        <v>1.2314</v>
      </c>
      <c r="G55" s="103">
        <f t="shared" si="18"/>
        <v>1.1617</v>
      </c>
      <c r="H55" s="103">
        <f t="shared" si="18"/>
        <v>1.1869</v>
      </c>
      <c r="I55" s="103">
        <f t="shared" si="18"/>
        <v>1.1852</v>
      </c>
      <c r="J55" s="103">
        <f t="shared" si="18"/>
        <v>1.1864</v>
      </c>
      <c r="K55" s="103">
        <f t="shared" si="18"/>
        <v>1.1840000000000002</v>
      </c>
      <c r="L55" s="103">
        <f t="shared" si="18"/>
        <v>1.2028</v>
      </c>
      <c r="M55" s="103">
        <v>1.2</v>
      </c>
      <c r="N55" s="118">
        <v>1.18</v>
      </c>
      <c r="O55" s="119"/>
      <c r="P55" s="119"/>
      <c r="Q55" s="119">
        <v>1.18</v>
      </c>
      <c r="V55">
        <f>T54*100/S54</f>
        <v>99.04008498955264</v>
      </c>
      <c r="X55">
        <v>100</v>
      </c>
    </row>
    <row r="56" spans="1:17" ht="12.75">
      <c r="A56" s="133"/>
      <c r="B56" s="104" t="s">
        <v>33</v>
      </c>
      <c r="C56" s="83">
        <f>(C55*0.2)+C55</f>
        <v>1.35012</v>
      </c>
      <c r="D56" s="84">
        <f aca="true" t="shared" si="19" ref="D56:N56">(D55*0.2)+D55</f>
        <v>1.3338</v>
      </c>
      <c r="E56" s="84">
        <f t="shared" si="19"/>
        <v>1.49916</v>
      </c>
      <c r="F56" s="84">
        <f t="shared" si="19"/>
        <v>1.47768</v>
      </c>
      <c r="G56" s="84">
        <f t="shared" si="19"/>
        <v>1.39404</v>
      </c>
      <c r="H56" s="84">
        <f t="shared" si="19"/>
        <v>1.42428</v>
      </c>
      <c r="I56" s="84">
        <f t="shared" si="19"/>
        <v>1.42224</v>
      </c>
      <c r="J56" s="84">
        <f t="shared" si="19"/>
        <v>1.4236799999999998</v>
      </c>
      <c r="K56" s="84">
        <f t="shared" si="19"/>
        <v>1.4208000000000003</v>
      </c>
      <c r="L56" s="84">
        <f t="shared" si="19"/>
        <v>1.4433600000000002</v>
      </c>
      <c r="M56" s="83">
        <f t="shared" si="19"/>
        <v>1.44</v>
      </c>
      <c r="N56" s="83">
        <f t="shared" si="19"/>
        <v>1.416</v>
      </c>
      <c r="O56" s="85"/>
      <c r="P56" s="85"/>
      <c r="Q56" s="120">
        <f>(Q55*0.2)+Q55</f>
        <v>1.416</v>
      </c>
    </row>
    <row r="57" spans="1:17" ht="12.75">
      <c r="A57" s="132">
        <v>2021</v>
      </c>
      <c r="B57" s="101" t="s">
        <v>32</v>
      </c>
      <c r="C57" s="112" t="s">
        <v>50</v>
      </c>
      <c r="D57" s="76">
        <v>1.17</v>
      </c>
      <c r="E57" s="121">
        <v>1.23</v>
      </c>
      <c r="F57" s="121">
        <v>1.21</v>
      </c>
      <c r="G57" s="103">
        <v>1.22</v>
      </c>
      <c r="H57" s="114">
        <v>1.23</v>
      </c>
      <c r="I57" s="121">
        <v>1.29</v>
      </c>
      <c r="J57" s="121">
        <v>1.27</v>
      </c>
      <c r="K57" s="114">
        <v>1.27</v>
      </c>
      <c r="L57" s="114">
        <v>1.29</v>
      </c>
      <c r="M57" s="109">
        <v>1.41</v>
      </c>
      <c r="N57" s="109">
        <v>1.42</v>
      </c>
      <c r="O57" s="42"/>
      <c r="P57" s="30"/>
      <c r="Q57" s="109">
        <v>1.27</v>
      </c>
    </row>
    <row r="58" spans="1:17" ht="12.75">
      <c r="A58" s="133"/>
      <c r="B58" s="104" t="s">
        <v>33</v>
      </c>
      <c r="C58" s="43">
        <f aca="true" t="shared" si="20" ref="C58:Q58">(C57*0.2)+C57</f>
        <v>1.428</v>
      </c>
      <c r="D58" s="111">
        <f t="shared" si="20"/>
        <v>1.404</v>
      </c>
      <c r="E58" s="123">
        <f t="shared" si="20"/>
        <v>1.476</v>
      </c>
      <c r="F58" s="123">
        <f t="shared" si="20"/>
        <v>1.452</v>
      </c>
      <c r="G58" s="123">
        <f t="shared" si="20"/>
        <v>1.464</v>
      </c>
      <c r="H58" s="90">
        <f t="shared" si="20"/>
        <v>1.476</v>
      </c>
      <c r="I58" s="123">
        <f t="shared" si="20"/>
        <v>1.548</v>
      </c>
      <c r="J58" s="123">
        <f t="shared" si="20"/>
        <v>1.524</v>
      </c>
      <c r="K58" s="90">
        <f t="shared" si="20"/>
        <v>1.524</v>
      </c>
      <c r="L58" s="90">
        <f t="shared" si="20"/>
        <v>1.548</v>
      </c>
      <c r="M58" s="29">
        <f t="shared" si="20"/>
        <v>1.692</v>
      </c>
      <c r="N58" s="29">
        <f t="shared" si="20"/>
        <v>1.704</v>
      </c>
      <c r="O58" s="31">
        <f t="shared" si="20"/>
        <v>0</v>
      </c>
      <c r="P58" s="30">
        <f t="shared" si="20"/>
        <v>0</v>
      </c>
      <c r="Q58" s="29">
        <f t="shared" si="20"/>
        <v>1.524</v>
      </c>
    </row>
    <row r="59" spans="1:17" ht="12.75">
      <c r="A59" s="132">
        <v>2022</v>
      </c>
      <c r="B59" s="104" t="s">
        <v>32</v>
      </c>
      <c r="C59" s="49" t="s">
        <v>52</v>
      </c>
      <c r="D59" s="77">
        <v>1.5</v>
      </c>
      <c r="E59" s="138"/>
      <c r="F59" s="138"/>
      <c r="G59" s="138"/>
      <c r="H59" s="139"/>
      <c r="I59" s="138"/>
      <c r="J59" s="138"/>
      <c r="K59" s="139"/>
      <c r="L59" s="90"/>
      <c r="M59" s="29"/>
      <c r="N59" s="29"/>
      <c r="O59" s="31"/>
      <c r="P59" s="30"/>
      <c r="Q59" s="29"/>
    </row>
    <row r="60" spans="1:17" ht="12.75">
      <c r="A60" s="133"/>
      <c r="B60" s="104" t="s">
        <v>33</v>
      </c>
      <c r="C60" s="43">
        <f aca="true" t="shared" si="21" ref="C60:K60">(C59*0.2)+C59</f>
        <v>1.74</v>
      </c>
      <c r="D60" s="111">
        <f t="shared" si="21"/>
        <v>1.8</v>
      </c>
      <c r="E60" s="123"/>
      <c r="F60" s="123"/>
      <c r="G60" s="123"/>
      <c r="H60" s="90"/>
      <c r="I60" s="123"/>
      <c r="J60" s="123"/>
      <c r="K60" s="90"/>
      <c r="L60" s="90"/>
      <c r="M60" s="29"/>
      <c r="N60" s="29"/>
      <c r="O60" s="31"/>
      <c r="P60" s="30"/>
      <c r="Q60" s="29"/>
    </row>
    <row r="61" spans="3:40" ht="12.75"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X61">
        <f>X55-V55</f>
        <v>0.9599150104473608</v>
      </c>
      <c r="AN61" s="1" t="s">
        <v>9</v>
      </c>
    </row>
    <row r="62" spans="2:24" ht="12.75">
      <c r="B62" s="129" t="s">
        <v>19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X62">
        <f>H54*100/G54</f>
        <v>102.16923474218817</v>
      </c>
    </row>
    <row r="63" ht="12.75">
      <c r="B63" s="1" t="s">
        <v>20</v>
      </c>
    </row>
    <row r="78" ht="12.75">
      <c r="AI78" t="s">
        <v>9</v>
      </c>
    </row>
  </sheetData>
  <sheetProtection/>
  <mergeCells count="21">
    <mergeCell ref="A20:A21"/>
    <mergeCell ref="A33:A34"/>
    <mergeCell ref="A46:A47"/>
    <mergeCell ref="A59:A60"/>
    <mergeCell ref="A39:A40"/>
    <mergeCell ref="A42:A43"/>
    <mergeCell ref="A52:A53"/>
    <mergeCell ref="A55:A56"/>
    <mergeCell ref="A31:A32"/>
    <mergeCell ref="A44:A45"/>
    <mergeCell ref="A49:Q49"/>
    <mergeCell ref="A10:Q10"/>
    <mergeCell ref="A23:Q23"/>
    <mergeCell ref="A36:Q36"/>
    <mergeCell ref="B62:Q62"/>
    <mergeCell ref="A13:A14"/>
    <mergeCell ref="A16:A17"/>
    <mergeCell ref="A26:A27"/>
    <mergeCell ref="A29:A30"/>
    <mergeCell ref="A18:A19"/>
    <mergeCell ref="A57:A58"/>
  </mergeCells>
  <printOptions/>
  <pageMargins left="0.7" right="0.7" top="0.75" bottom="0.75" header="0.3" footer="0.3"/>
  <pageSetup orientation="portrait" paperSize="9" r:id="rId1"/>
  <ignoredErrors>
    <ignoredError sqref="E29:L29 E27:G27 H27:K27 L27:N27 C30:L30 E39:N39 D43 E40:N40 C58 C45" unlockedFormula="1"/>
    <ignoredError sqref="C29:D29 D42 C54:D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Polina Marina</dc:creator>
  <cp:keywords/>
  <dc:description/>
  <cp:lastModifiedBy>Polina Marina</cp:lastModifiedBy>
  <cp:lastPrinted>2020-07-30T07:13:28Z</cp:lastPrinted>
  <dcterms:created xsi:type="dcterms:W3CDTF">2015-05-14T08:24:35Z</dcterms:created>
  <dcterms:modified xsi:type="dcterms:W3CDTF">2022-03-28T14:22:37Z</dcterms:modified>
  <cp:category/>
  <cp:version/>
  <cp:contentType/>
  <cp:contentStatus/>
</cp:coreProperties>
</file>