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DP_total" sheetId="1" r:id="rId1"/>
    <sheet name="Sheet1" sheetId="2" r:id="rId2"/>
  </sheets>
  <definedNames>
    <definedName name="_xlnm._FilterDatabase" localSheetId="0" hidden="1">'DP_total'!$A$1:$A$83</definedName>
  </definedNames>
  <calcPr fullCalcOnLoad="1"/>
</workbook>
</file>

<file path=xl/sharedStrings.xml><?xml version="1.0" encoding="utf-8"?>
<sst xmlns="http://schemas.openxmlformats.org/spreadsheetml/2006/main" count="105" uniqueCount="67">
  <si>
    <t>за инвентаризация на тополови и върбови фиданки</t>
  </si>
  <si>
    <t>Разпределение на броя на фиданките по класове (типове)</t>
  </si>
  <si>
    <t>Всичко:</t>
  </si>
  <si>
    <t>Вид, сорт, култивар или клон</t>
  </si>
  <si>
    <t>Дата на вкореняване</t>
  </si>
  <si>
    <t>Вкоренени резници, бр.</t>
  </si>
  <si>
    <t>Налични фиданки, бр.</t>
  </si>
  <si>
    <t>Бяла върба</t>
  </si>
  <si>
    <t xml:space="preserve">О Б О Б Щ И Т Е Л Е Н   П Р О Т О К О Л                                                                         </t>
  </si>
  <si>
    <t>Р. BL</t>
  </si>
  <si>
    <t>Р. I-214</t>
  </si>
  <si>
    <t>P. I-55/65</t>
  </si>
  <si>
    <t>СИДП - Шумен</t>
  </si>
  <si>
    <t>ЮИДП - Сливен</t>
  </si>
  <si>
    <t>P. Bachelieri</t>
  </si>
  <si>
    <t>ОТДЕЛ "ДЪРЖАВНИ ГОРСКИ ПРЕДПРИЯТИЯ" В МЗХ</t>
  </si>
  <si>
    <t>Приложение № 17</t>
  </si>
  <si>
    <t>към чл. 35, ал. 3</t>
  </si>
  <si>
    <t>до 2 м</t>
  </si>
  <si>
    <t xml:space="preserve">2,0 - 3,0 м </t>
  </si>
  <si>
    <t>над 3,0 м</t>
  </si>
  <si>
    <t>P. Triplo (I-37/61)</t>
  </si>
  <si>
    <t>P. Agate F</t>
  </si>
  <si>
    <t>P. I 45-51</t>
  </si>
  <si>
    <t>P. R-16</t>
  </si>
  <si>
    <t>ЮЗДП-Благоевград</t>
  </si>
  <si>
    <t>ЮЦДП-Смолян</t>
  </si>
  <si>
    <t>Прихващане%</t>
  </si>
  <si>
    <t>Черна топола</t>
  </si>
  <si>
    <t>СЗДП - Враца</t>
  </si>
  <si>
    <t>СЦДП - Габрово</t>
  </si>
  <si>
    <t>P. MC</t>
  </si>
  <si>
    <t xml:space="preserve">P. Pannonia </t>
  </si>
  <si>
    <t>P. vernirubens</t>
  </si>
  <si>
    <t>NNDV</t>
  </si>
  <si>
    <t>I. Едногодишни</t>
  </si>
  <si>
    <t>А-194</t>
  </si>
  <si>
    <t>II. Двегодишни</t>
  </si>
  <si>
    <t>P. Guardi</t>
  </si>
  <si>
    <t>14.03.2018</t>
  </si>
  <si>
    <t>ОБЩО І+ІІ</t>
  </si>
  <si>
    <t xml:space="preserve">м. октомври 2019 г. </t>
  </si>
  <si>
    <t>6-28.03.2019</t>
  </si>
  <si>
    <t>10-18.03.2019</t>
  </si>
  <si>
    <t>9-18.03.2019</t>
  </si>
  <si>
    <t>18.03.2019</t>
  </si>
  <si>
    <t>11-13.03.2019</t>
  </si>
  <si>
    <t>21-22.03.2019</t>
  </si>
  <si>
    <t>23.03.2019</t>
  </si>
  <si>
    <t>04.04.2018</t>
  </si>
  <si>
    <t>11.03.2019</t>
  </si>
  <si>
    <t>05-08.03.-08.04.2019</t>
  </si>
  <si>
    <t>17.04.2019</t>
  </si>
  <si>
    <t>P. I-39/61</t>
  </si>
  <si>
    <t>18.04.2019</t>
  </si>
  <si>
    <t>11.03.-29.03.2019</t>
  </si>
  <si>
    <t>13.03.-18.04.2019</t>
  </si>
  <si>
    <t>12.03.-02.04.2019</t>
  </si>
  <si>
    <t>12.03.2019</t>
  </si>
  <si>
    <t>28.03.2019</t>
  </si>
  <si>
    <t>07.04.2019</t>
  </si>
  <si>
    <t>25.03.2019</t>
  </si>
  <si>
    <t>25.03.2019-14.04.2019</t>
  </si>
  <si>
    <t>27.03.2019</t>
  </si>
  <si>
    <t>31.03.2019</t>
  </si>
  <si>
    <t>25.03-29.03.2019</t>
  </si>
  <si>
    <t>01.04.2018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</si>
</sst>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"/>
    <numFmt numFmtId="185" formatCode="mmm\-yy"/>
    <numFmt numFmtId="186" formatCode="d/mm/yyyy&quot; г.&quot;"/>
    <numFmt numFmtId="18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32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Alignment="1">
      <alignment/>
    </xf>
    <xf numFmtId="0" fontId="19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6" fillId="0" borderId="31" xfId="0" applyNumberFormat="1" applyFont="1" applyBorder="1" applyAlignment="1">
      <alignment horizontal="right" vertical="center" wrapText="1"/>
    </xf>
    <xf numFmtId="3" fontId="18" fillId="0" borderId="31" xfId="0" applyNumberFormat="1" applyFont="1" applyBorder="1" applyAlignment="1">
      <alignment horizontal="right" vertical="center" wrapText="1"/>
    </xf>
    <xf numFmtId="3" fontId="18" fillId="0" borderId="32" xfId="0" applyNumberFormat="1" applyFont="1" applyBorder="1" applyAlignment="1">
      <alignment horizontal="right" wrapText="1"/>
    </xf>
    <xf numFmtId="3" fontId="19" fillId="0" borderId="30" xfId="0" applyNumberFormat="1" applyFont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3" fontId="1" fillId="0" borderId="33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32" borderId="36" xfId="0" applyNumberFormat="1" applyFont="1" applyFill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18" fillId="0" borderId="31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 wrapText="1"/>
    </xf>
    <xf numFmtId="4" fontId="19" fillId="0" borderId="33" xfId="0" applyNumberFormat="1" applyFont="1" applyBorder="1" applyAlignment="1">
      <alignment horizontal="right" vertical="center" wrapText="1"/>
    </xf>
    <xf numFmtId="3" fontId="16" fillId="32" borderId="37" xfId="0" applyNumberFormat="1" applyFont="1" applyFill="1" applyBorder="1" applyAlignment="1">
      <alignment vertical="top" wrapText="1"/>
    </xf>
    <xf numFmtId="0" fontId="18" fillId="33" borderId="21" xfId="0" applyFont="1" applyFill="1" applyBorder="1" applyAlignment="1">
      <alignment horizontal="left" vertical="top" wrapText="1"/>
    </xf>
    <xf numFmtId="3" fontId="16" fillId="33" borderId="36" xfId="0" applyNumberFormat="1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49" fontId="19" fillId="0" borderId="33" xfId="0" applyNumberFormat="1" applyFont="1" applyBorder="1" applyAlignment="1" quotePrefix="1">
      <alignment horizontal="center" vertical="center" wrapText="1"/>
    </xf>
    <xf numFmtId="49" fontId="19" fillId="0" borderId="25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 quotePrefix="1">
      <alignment horizontal="center" vertical="center" wrapText="1"/>
    </xf>
    <xf numFmtId="49" fontId="19" fillId="0" borderId="35" xfId="0" applyNumberFormat="1" applyFont="1" applyBorder="1" applyAlignment="1" quotePrefix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 quotePrefix="1">
      <alignment horizontal="center" vertical="center" wrapText="1"/>
    </xf>
    <xf numFmtId="49" fontId="18" fillId="0" borderId="23" xfId="0" applyNumberFormat="1" applyFont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6" fillId="32" borderId="36" xfId="0" applyNumberFormat="1" applyFont="1" applyFill="1" applyBorder="1" applyAlignment="1">
      <alignment horizontal="center" vertical="top" wrapText="1"/>
    </xf>
    <xf numFmtId="49" fontId="16" fillId="33" borderId="36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/>
    </xf>
    <xf numFmtId="49" fontId="19" fillId="0" borderId="31" xfId="0" applyNumberFormat="1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left" vertical="center" wrapText="1"/>
    </xf>
    <xf numFmtId="2" fontId="19" fillId="0" borderId="25" xfId="0" applyNumberFormat="1" applyFont="1" applyBorder="1" applyAlignment="1" quotePrefix="1">
      <alignment horizontal="center" vertical="center" wrapText="1"/>
    </xf>
    <xf numFmtId="2" fontId="18" fillId="0" borderId="23" xfId="0" applyNumberFormat="1" applyFont="1" applyBorder="1" applyAlignment="1" quotePrefix="1">
      <alignment horizontal="center" vertical="center" wrapText="1"/>
    </xf>
    <xf numFmtId="1" fontId="16" fillId="0" borderId="23" xfId="0" applyNumberFormat="1" applyFont="1" applyBorder="1" applyAlignment="1">
      <alignment horizontal="right" vertical="center" wrapText="1"/>
    </xf>
    <xf numFmtId="1" fontId="18" fillId="0" borderId="23" xfId="0" applyNumberFormat="1" applyFont="1" applyBorder="1" applyAlignment="1">
      <alignment horizontal="right" vertical="center" wrapText="1"/>
    </xf>
    <xf numFmtId="2" fontId="18" fillId="0" borderId="23" xfId="0" applyNumberFormat="1" applyFont="1" applyBorder="1" applyAlignment="1">
      <alignment horizontal="right" vertical="center" wrapText="1"/>
    </xf>
    <xf numFmtId="1" fontId="18" fillId="0" borderId="24" xfId="0" applyNumberFormat="1" applyFont="1" applyBorder="1" applyAlignment="1">
      <alignment horizontal="right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/>
    </xf>
    <xf numFmtId="1" fontId="19" fillId="0" borderId="25" xfId="0" applyNumberFormat="1" applyFont="1" applyBorder="1" applyAlignment="1">
      <alignment horizontal="right" vertical="center" wrapText="1"/>
    </xf>
    <xf numFmtId="2" fontId="19" fillId="0" borderId="25" xfId="0" applyNumberFormat="1" applyFont="1" applyBorder="1" applyAlignment="1">
      <alignment horizontal="right" vertical="center" wrapText="1"/>
    </xf>
    <xf numFmtId="1" fontId="19" fillId="0" borderId="26" xfId="0" applyNumberFormat="1" applyFont="1" applyBorder="1" applyAlignment="1">
      <alignment horizontal="right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4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2" fontId="16" fillId="0" borderId="44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2">
      <selection activeCell="A70" sqref="A70:IV70"/>
    </sheetView>
  </sheetViews>
  <sheetFormatPr defaultColWidth="9.140625" defaultRowHeight="12.75"/>
  <cols>
    <col min="1" max="1" width="18.28125" style="6" customWidth="1"/>
    <col min="2" max="2" width="15.00390625" style="85" customWidth="1"/>
    <col min="3" max="3" width="12.28125" style="10" customWidth="1"/>
    <col min="4" max="4" width="11.8515625" style="10" customWidth="1"/>
    <col min="5" max="5" width="12.421875" style="17" customWidth="1"/>
    <col min="6" max="6" width="10.57421875" style="10" customWidth="1"/>
    <col min="7" max="7" width="12.57421875" style="10" customWidth="1"/>
    <col min="8" max="8" width="9.140625" style="10" customWidth="1"/>
    <col min="9" max="9" width="9.140625" style="8" customWidth="1"/>
    <col min="10" max="10" width="10.140625" style="8" customWidth="1"/>
    <col min="11" max="16384" width="9.140625" style="8" customWidth="1"/>
  </cols>
  <sheetData>
    <row r="1" ht="15">
      <c r="G1" s="10" t="s">
        <v>16</v>
      </c>
    </row>
    <row r="2" spans="1:8" ht="15">
      <c r="A2" s="125" t="s">
        <v>17</v>
      </c>
      <c r="B2" s="126"/>
      <c r="C2" s="126"/>
      <c r="D2" s="126"/>
      <c r="E2" s="126"/>
      <c r="F2" s="126"/>
      <c r="G2" s="126"/>
      <c r="H2" s="126"/>
    </row>
    <row r="4" spans="1:8" ht="15">
      <c r="A4" s="127" t="s">
        <v>15</v>
      </c>
      <c r="B4" s="127"/>
      <c r="C4" s="127"/>
      <c r="D4" s="127"/>
      <c r="E4" s="127"/>
      <c r="F4" s="127"/>
      <c r="G4" s="127"/>
      <c r="H4" s="127"/>
    </row>
    <row r="6" spans="1:8" ht="20.25" customHeight="1">
      <c r="A6" s="128" t="s">
        <v>8</v>
      </c>
      <c r="B6" s="129"/>
      <c r="C6" s="129"/>
      <c r="D6" s="129"/>
      <c r="E6" s="129"/>
      <c r="F6" s="129"/>
      <c r="G6" s="129"/>
      <c r="H6" s="130"/>
    </row>
    <row r="7" spans="1:8" ht="15">
      <c r="A7" s="131" t="s">
        <v>0</v>
      </c>
      <c r="B7" s="132"/>
      <c r="C7" s="132"/>
      <c r="D7" s="132"/>
      <c r="E7" s="132"/>
      <c r="F7" s="132"/>
      <c r="G7" s="132"/>
      <c r="H7" s="126"/>
    </row>
    <row r="8" spans="1:8" ht="15">
      <c r="A8" s="131" t="s">
        <v>41</v>
      </c>
      <c r="B8" s="126"/>
      <c r="C8" s="126"/>
      <c r="D8" s="126"/>
      <c r="E8" s="126"/>
      <c r="F8" s="126"/>
      <c r="G8" s="126"/>
      <c r="H8" s="126"/>
    </row>
    <row r="9" ht="15.75" customHeight="1" thickBot="1"/>
    <row r="10" spans="1:8" ht="27.75" customHeight="1">
      <c r="A10" s="133" t="s">
        <v>3</v>
      </c>
      <c r="B10" s="136" t="s">
        <v>4</v>
      </c>
      <c r="C10" s="119" t="s">
        <v>5</v>
      </c>
      <c r="D10" s="119" t="s">
        <v>6</v>
      </c>
      <c r="E10" s="141" t="s">
        <v>27</v>
      </c>
      <c r="F10" s="107" t="s">
        <v>1</v>
      </c>
      <c r="G10" s="108"/>
      <c r="H10" s="109"/>
    </row>
    <row r="11" spans="1:8" ht="24.75" customHeight="1">
      <c r="A11" s="134"/>
      <c r="B11" s="137"/>
      <c r="C11" s="120"/>
      <c r="D11" s="139"/>
      <c r="E11" s="142"/>
      <c r="F11" s="110"/>
      <c r="G11" s="111"/>
      <c r="H11" s="112"/>
    </row>
    <row r="12" spans="1:8" ht="39" customHeight="1" thickBot="1">
      <c r="A12" s="135"/>
      <c r="B12" s="138"/>
      <c r="C12" s="121"/>
      <c r="D12" s="140"/>
      <c r="E12" s="143"/>
      <c r="F12" s="1" t="s">
        <v>18</v>
      </c>
      <c r="G12" s="1" t="s">
        <v>19</v>
      </c>
      <c r="H12" s="2" t="s">
        <v>20</v>
      </c>
    </row>
    <row r="13" spans="1:8" ht="17.25" customHeight="1" thickBot="1">
      <c r="A13" s="3">
        <v>1</v>
      </c>
      <c r="B13" s="86">
        <v>2</v>
      </c>
      <c r="C13" s="5">
        <v>3</v>
      </c>
      <c r="D13" s="4">
        <v>4</v>
      </c>
      <c r="E13" s="20">
        <v>5</v>
      </c>
      <c r="F13" s="5">
        <v>6</v>
      </c>
      <c r="G13" s="5">
        <v>7</v>
      </c>
      <c r="H13" s="12">
        <v>8</v>
      </c>
    </row>
    <row r="14" spans="1:8" ht="17.25" customHeight="1">
      <c r="A14" s="122" t="s">
        <v>35</v>
      </c>
      <c r="B14" s="123"/>
      <c r="C14" s="123"/>
      <c r="D14" s="123"/>
      <c r="E14" s="123"/>
      <c r="F14" s="123"/>
      <c r="G14" s="123"/>
      <c r="H14" s="124"/>
    </row>
    <row r="15" spans="1:10" ht="15" customHeight="1">
      <c r="A15" s="79" t="s">
        <v>36</v>
      </c>
      <c r="B15" s="87"/>
      <c r="C15" s="81">
        <f>SUM(C16)</f>
        <v>2000</v>
      </c>
      <c r="D15" s="81">
        <f>SUM(D16)</f>
        <v>1198</v>
      </c>
      <c r="E15" s="66"/>
      <c r="F15" s="81">
        <f>SUM(F16)</f>
        <v>54</v>
      </c>
      <c r="G15" s="81">
        <f>SUM(G16)</f>
        <v>950</v>
      </c>
      <c r="H15" s="82">
        <f>SUM(H16)</f>
        <v>194</v>
      </c>
      <c r="J15" s="8" t="b">
        <f>IF((D15+0)=(F15+G15+H15),TRUE,FALSE)</f>
        <v>1</v>
      </c>
    </row>
    <row r="16" spans="1:10" ht="15" customHeight="1">
      <c r="A16" s="80" t="s">
        <v>26</v>
      </c>
      <c r="B16" s="88" t="s">
        <v>50</v>
      </c>
      <c r="C16" s="83">
        <v>2000</v>
      </c>
      <c r="D16" s="83">
        <v>1198</v>
      </c>
      <c r="E16" s="67">
        <f>D16*100/C16</f>
        <v>59.9</v>
      </c>
      <c r="F16" s="83">
        <v>54</v>
      </c>
      <c r="G16" s="83">
        <v>950</v>
      </c>
      <c r="H16" s="84">
        <v>194</v>
      </c>
      <c r="J16" s="8" t="b">
        <f>IF((D16+0)=(F16+G16+H16),TRUE,FALSE)</f>
        <v>1</v>
      </c>
    </row>
    <row r="17" spans="1:10" ht="17.25" customHeight="1">
      <c r="A17" s="21" t="s">
        <v>22</v>
      </c>
      <c r="B17" s="76"/>
      <c r="C17" s="37">
        <f>SUM(C18:C20)</f>
        <v>50000</v>
      </c>
      <c r="D17" s="37">
        <f>SUM(D18:D20)</f>
        <v>40449</v>
      </c>
      <c r="E17" s="57"/>
      <c r="F17" s="37">
        <f>SUM(F18:F20)</f>
        <v>8085</v>
      </c>
      <c r="G17" s="37">
        <f>SUM(G18:G20)</f>
        <v>20183</v>
      </c>
      <c r="H17" s="38">
        <f>SUM(H18:H20)</f>
        <v>12181</v>
      </c>
      <c r="J17" s="8" t="b">
        <f>IF((D17+0)=(F17+G17+H17),TRUE,FALSE)</f>
        <v>1</v>
      </c>
    </row>
    <row r="18" spans="1:25" ht="15">
      <c r="A18" s="23" t="s">
        <v>29</v>
      </c>
      <c r="B18" s="74" t="s">
        <v>43</v>
      </c>
      <c r="C18" s="39">
        <v>31000</v>
      </c>
      <c r="D18" s="40">
        <v>23302</v>
      </c>
      <c r="E18" s="58">
        <f>D18*100/C18</f>
        <v>75.16774193548387</v>
      </c>
      <c r="F18" s="39">
        <v>4006</v>
      </c>
      <c r="G18" s="39">
        <v>9064</v>
      </c>
      <c r="H18" s="41">
        <v>10232</v>
      </c>
      <c r="J18" s="8" t="b">
        <f>IF((D18+0)=(F18+G18+H18),TRUE,FALSE)</f>
        <v>1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18" ht="15">
      <c r="A19" s="26" t="s">
        <v>26</v>
      </c>
      <c r="B19" s="70" t="s">
        <v>50</v>
      </c>
      <c r="C19" s="47">
        <v>2000</v>
      </c>
      <c r="D19" s="48">
        <v>1532</v>
      </c>
      <c r="E19" s="58">
        <f>D19*100/C19</f>
        <v>76.6</v>
      </c>
      <c r="F19" s="47">
        <v>66</v>
      </c>
      <c r="G19" s="47">
        <v>1318</v>
      </c>
      <c r="H19" s="49">
        <v>148</v>
      </c>
      <c r="J19" s="8" t="b">
        <f aca="true" t="shared" si="0" ref="J19:J36">IF((D19+0)=(F19+G19+H19),TRUE,FALSE)</f>
        <v>1</v>
      </c>
      <c r="L19" s="92"/>
      <c r="M19" s="92"/>
      <c r="N19" s="92"/>
      <c r="O19" s="92"/>
      <c r="P19" s="92"/>
      <c r="Q19" s="92"/>
      <c r="R19" s="92"/>
    </row>
    <row r="20" spans="1:16" ht="15" customHeight="1">
      <c r="A20" s="26" t="s">
        <v>25</v>
      </c>
      <c r="B20" s="70"/>
      <c r="C20" s="47">
        <v>17000</v>
      </c>
      <c r="D20" s="48">
        <v>15615</v>
      </c>
      <c r="E20" s="62">
        <f>D20*100/C20</f>
        <v>91.8529411764706</v>
      </c>
      <c r="F20" s="47">
        <v>4013</v>
      </c>
      <c r="G20" s="47">
        <v>9801</v>
      </c>
      <c r="H20" s="49">
        <v>1801</v>
      </c>
      <c r="J20" s="8" t="b">
        <f t="shared" si="0"/>
        <v>1</v>
      </c>
      <c r="L20" s="92"/>
      <c r="M20" s="92"/>
      <c r="N20" s="92"/>
      <c r="O20" s="92"/>
      <c r="P20" s="92"/>
    </row>
    <row r="21" spans="1:18" ht="17.25" customHeight="1">
      <c r="A21" s="25" t="s">
        <v>14</v>
      </c>
      <c r="B21" s="72"/>
      <c r="C21" s="31">
        <f>SUM(C22:C23)</f>
        <v>6100</v>
      </c>
      <c r="D21" s="31">
        <f>SUM(D22:D23)</f>
        <v>5180</v>
      </c>
      <c r="E21" s="59"/>
      <c r="F21" s="31">
        <f>SUM(F22:F23)</f>
        <v>1004</v>
      </c>
      <c r="G21" s="31">
        <f>SUM(G22:G23)</f>
        <v>2822</v>
      </c>
      <c r="H21" s="33">
        <f>SUM(H22:H23)</f>
        <v>1354</v>
      </c>
      <c r="J21" s="8" t="b">
        <f t="shared" si="0"/>
        <v>1</v>
      </c>
      <c r="L21" s="92"/>
      <c r="M21" s="92"/>
      <c r="N21" s="92"/>
      <c r="O21" s="92"/>
      <c r="P21" s="92"/>
      <c r="Q21" s="92"/>
      <c r="R21" s="92"/>
    </row>
    <row r="22" spans="1:10" ht="30">
      <c r="A22" s="26" t="s">
        <v>26</v>
      </c>
      <c r="B22" s="70" t="s">
        <v>56</v>
      </c>
      <c r="C22" s="47">
        <v>3100</v>
      </c>
      <c r="D22" s="48">
        <v>2802</v>
      </c>
      <c r="E22" s="62">
        <f>D22*100/C22</f>
        <v>90.38709677419355</v>
      </c>
      <c r="F22" s="47">
        <v>528</v>
      </c>
      <c r="G22" s="47">
        <v>1752</v>
      </c>
      <c r="H22" s="49">
        <v>522</v>
      </c>
      <c r="J22" s="8" t="b">
        <f t="shared" si="0"/>
        <v>1</v>
      </c>
    </row>
    <row r="23" spans="1:10" ht="15">
      <c r="A23" s="22" t="s">
        <v>13</v>
      </c>
      <c r="B23" s="71"/>
      <c r="C23" s="34">
        <v>3000</v>
      </c>
      <c r="D23" s="35">
        <v>2378</v>
      </c>
      <c r="E23" s="56">
        <f>D23*100/C23</f>
        <v>79.26666666666667</v>
      </c>
      <c r="F23" s="34">
        <v>476</v>
      </c>
      <c r="G23" s="34">
        <v>1070</v>
      </c>
      <c r="H23" s="36">
        <v>832</v>
      </c>
      <c r="J23" s="8" t="b">
        <f t="shared" si="0"/>
        <v>1</v>
      </c>
    </row>
    <row r="24" spans="1:10" ht="17.25" customHeight="1">
      <c r="A24" s="24" t="s">
        <v>9</v>
      </c>
      <c r="B24" s="73"/>
      <c r="C24" s="42">
        <f>SUM(C25:C25)</f>
        <v>54000</v>
      </c>
      <c r="D24" s="43">
        <f>SUM(D25:D25)</f>
        <v>46794</v>
      </c>
      <c r="E24" s="60"/>
      <c r="F24" s="42">
        <f>SUM(F25:F25)</f>
        <v>12543</v>
      </c>
      <c r="G24" s="42">
        <f>SUM(G25:G25)</f>
        <v>30214</v>
      </c>
      <c r="H24" s="44">
        <f>SUM(H25:H25)</f>
        <v>4037</v>
      </c>
      <c r="J24" s="8" t="b">
        <f t="shared" si="0"/>
        <v>1</v>
      </c>
    </row>
    <row r="25" spans="1:10" ht="17.25" customHeight="1">
      <c r="A25" s="23" t="s">
        <v>29</v>
      </c>
      <c r="B25" s="74" t="s">
        <v>44</v>
      </c>
      <c r="C25" s="39">
        <v>54000</v>
      </c>
      <c r="D25" s="40">
        <v>46794</v>
      </c>
      <c r="E25" s="58">
        <f>D25*100/C25</f>
        <v>86.65555555555555</v>
      </c>
      <c r="F25" s="39">
        <v>12543</v>
      </c>
      <c r="G25" s="39">
        <v>30214</v>
      </c>
      <c r="H25" s="45">
        <v>4037</v>
      </c>
      <c r="J25" s="8" t="b">
        <f t="shared" si="0"/>
        <v>1</v>
      </c>
    </row>
    <row r="26" spans="1:10" ht="17.25" customHeight="1">
      <c r="A26" s="99" t="s">
        <v>38</v>
      </c>
      <c r="B26" s="102"/>
      <c r="C26" s="103">
        <f>SUM(C27)</f>
        <v>5000</v>
      </c>
      <c r="D26" s="104">
        <f>SUM(D27)</f>
        <v>3818</v>
      </c>
      <c r="E26" s="105">
        <f>D26*100/C26</f>
        <v>76.36</v>
      </c>
      <c r="F26" s="103">
        <f>SUM(F27)</f>
        <v>1385</v>
      </c>
      <c r="G26" s="103">
        <f>SUM(G27)</f>
        <v>1755</v>
      </c>
      <c r="H26" s="106">
        <f>SUM(H27)</f>
        <v>678</v>
      </c>
      <c r="J26" s="8" t="b">
        <f t="shared" si="0"/>
        <v>1</v>
      </c>
    </row>
    <row r="27" spans="1:11" ht="17.25" customHeight="1">
      <c r="A27" s="100" t="s">
        <v>25</v>
      </c>
      <c r="B27" s="101"/>
      <c r="C27" s="113">
        <v>5000</v>
      </c>
      <c r="D27" s="113">
        <v>3818</v>
      </c>
      <c r="E27" s="114">
        <f>D27*100/C27</f>
        <v>76.36</v>
      </c>
      <c r="F27" s="113">
        <v>1385</v>
      </c>
      <c r="G27" s="113">
        <v>1755</v>
      </c>
      <c r="H27" s="115">
        <v>678</v>
      </c>
      <c r="J27" s="8" t="b">
        <f t="shared" si="0"/>
        <v>1</v>
      </c>
      <c r="K27" s="29"/>
    </row>
    <row r="28" spans="1:11" ht="17.25" customHeight="1">
      <c r="A28" s="25" t="s">
        <v>23</v>
      </c>
      <c r="B28" s="72"/>
      <c r="C28" s="31">
        <f>SUM(C29:C29)</f>
        <v>10000</v>
      </c>
      <c r="D28" s="32">
        <f>SUM(D29:D29)</f>
        <v>6940</v>
      </c>
      <c r="E28" s="55"/>
      <c r="F28" s="31">
        <f>SUM(F29:F29)</f>
        <v>2175</v>
      </c>
      <c r="G28" s="31">
        <f>SUM(G29:G29)</f>
        <v>4074</v>
      </c>
      <c r="H28" s="33">
        <f>SUM(H29:H29)</f>
        <v>691</v>
      </c>
      <c r="J28" s="8" t="b">
        <f t="shared" si="0"/>
        <v>1</v>
      </c>
      <c r="K28" s="29"/>
    </row>
    <row r="29" spans="1:10" ht="30">
      <c r="A29" s="26" t="s">
        <v>26</v>
      </c>
      <c r="B29" s="70" t="s">
        <v>55</v>
      </c>
      <c r="C29" s="47">
        <v>10000</v>
      </c>
      <c r="D29" s="48">
        <v>6940</v>
      </c>
      <c r="E29" s="61">
        <f>D29*100/C29</f>
        <v>69.4</v>
      </c>
      <c r="F29" s="47">
        <v>2175</v>
      </c>
      <c r="G29" s="47">
        <v>4074</v>
      </c>
      <c r="H29" s="49">
        <v>691</v>
      </c>
      <c r="J29" s="8" t="b">
        <f t="shared" si="0"/>
        <v>1</v>
      </c>
    </row>
    <row r="30" spans="1:10" ht="17.25" customHeight="1">
      <c r="A30" s="25" t="s">
        <v>21</v>
      </c>
      <c r="B30" s="72"/>
      <c r="C30" s="31">
        <f>SUM(C31:C33)</f>
        <v>26000</v>
      </c>
      <c r="D30" s="31">
        <f>SUM(D31:D33)</f>
        <v>18392</v>
      </c>
      <c r="E30" s="55"/>
      <c r="F30" s="31">
        <f>SUM(F31:F33)</f>
        <v>3026</v>
      </c>
      <c r="G30" s="31">
        <f>SUM(G31:G33)</f>
        <v>7324</v>
      </c>
      <c r="H30" s="50">
        <f>SUM(H31:H33)</f>
        <v>8042</v>
      </c>
      <c r="J30" s="8" t="b">
        <f t="shared" si="0"/>
        <v>1</v>
      </c>
    </row>
    <row r="31" spans="1:10" ht="17.25" customHeight="1">
      <c r="A31" s="30" t="s">
        <v>29</v>
      </c>
      <c r="B31" s="116" t="s">
        <v>45</v>
      </c>
      <c r="C31" s="53">
        <v>10000</v>
      </c>
      <c r="D31" s="53">
        <v>5693</v>
      </c>
      <c r="E31" s="61">
        <f>D31*100/C31</f>
        <v>56.93</v>
      </c>
      <c r="F31" s="53">
        <v>1537</v>
      </c>
      <c r="G31" s="53">
        <v>2938</v>
      </c>
      <c r="H31" s="68">
        <v>1218</v>
      </c>
      <c r="J31" s="8" t="b">
        <f t="shared" si="0"/>
        <v>1</v>
      </c>
    </row>
    <row r="32" spans="1:10" ht="15">
      <c r="A32" s="23" t="s">
        <v>26</v>
      </c>
      <c r="B32" s="74" t="s">
        <v>52</v>
      </c>
      <c r="C32" s="39">
        <v>9000</v>
      </c>
      <c r="D32" s="40">
        <v>6794</v>
      </c>
      <c r="E32" s="58">
        <f>D32*100/C32</f>
        <v>75.4888888888889</v>
      </c>
      <c r="F32" s="39">
        <v>765</v>
      </c>
      <c r="G32" s="39">
        <v>2827</v>
      </c>
      <c r="H32" s="41">
        <v>3202</v>
      </c>
      <c r="J32" s="8" t="b">
        <f t="shared" si="0"/>
        <v>1</v>
      </c>
    </row>
    <row r="33" spans="1:10" ht="17.25" customHeight="1">
      <c r="A33" s="22" t="s">
        <v>13</v>
      </c>
      <c r="B33" s="71" t="s">
        <v>60</v>
      </c>
      <c r="C33" s="34">
        <v>7000</v>
      </c>
      <c r="D33" s="35">
        <v>5905</v>
      </c>
      <c r="E33" s="56">
        <f>D33*100/C33</f>
        <v>84.35714285714286</v>
      </c>
      <c r="F33" s="34">
        <v>724</v>
      </c>
      <c r="G33" s="34">
        <v>1559</v>
      </c>
      <c r="H33" s="46">
        <v>3622</v>
      </c>
      <c r="J33" s="8" t="b">
        <f t="shared" si="0"/>
        <v>1</v>
      </c>
    </row>
    <row r="34" spans="1:10" ht="17.25" customHeight="1">
      <c r="A34" s="25" t="s">
        <v>53</v>
      </c>
      <c r="B34" s="77"/>
      <c r="C34" s="31">
        <f>SUM(C35)</f>
        <v>1200</v>
      </c>
      <c r="D34" s="32">
        <f>SUM(D35)</f>
        <v>756</v>
      </c>
      <c r="E34" s="55"/>
      <c r="F34" s="31">
        <f>SUM(F35)</f>
        <v>101</v>
      </c>
      <c r="G34" s="31">
        <f>SUM(G35)</f>
        <v>316</v>
      </c>
      <c r="H34" s="33">
        <f>SUM(H35)</f>
        <v>339</v>
      </c>
      <c r="J34" s="8" t="b">
        <f t="shared" si="0"/>
        <v>1</v>
      </c>
    </row>
    <row r="35" spans="1:10" ht="17.25" customHeight="1">
      <c r="A35" s="22" t="s">
        <v>26</v>
      </c>
      <c r="B35" s="71" t="s">
        <v>54</v>
      </c>
      <c r="C35" s="34">
        <v>1200</v>
      </c>
      <c r="D35" s="35">
        <v>756</v>
      </c>
      <c r="E35" s="56">
        <f>D35*100/C35</f>
        <v>63</v>
      </c>
      <c r="F35" s="34">
        <v>101</v>
      </c>
      <c r="G35" s="34">
        <v>316</v>
      </c>
      <c r="H35" s="46">
        <v>339</v>
      </c>
      <c r="J35" s="8" t="b">
        <f t="shared" si="0"/>
        <v>1</v>
      </c>
    </row>
    <row r="36" spans="1:10" ht="17.25" customHeight="1">
      <c r="A36" s="21" t="s">
        <v>10</v>
      </c>
      <c r="B36" s="76"/>
      <c r="C36" s="37">
        <f>SUM(C37:C42)</f>
        <v>366510</v>
      </c>
      <c r="D36" s="37">
        <f>SUM(D37:D42)</f>
        <v>307471</v>
      </c>
      <c r="E36" s="57"/>
      <c r="F36" s="37">
        <f>SUM(F37:F42)</f>
        <v>61553</v>
      </c>
      <c r="G36" s="37">
        <f>SUM(G37:G42)</f>
        <v>136385</v>
      </c>
      <c r="H36" s="51">
        <f>SUM(H37:H42)</f>
        <v>109533</v>
      </c>
      <c r="J36" s="8" t="b">
        <f t="shared" si="0"/>
        <v>1</v>
      </c>
    </row>
    <row r="37" spans="1:10" ht="15">
      <c r="A37" s="23" t="s">
        <v>29</v>
      </c>
      <c r="B37" s="74" t="s">
        <v>42</v>
      </c>
      <c r="C37" s="39">
        <v>90000</v>
      </c>
      <c r="D37" s="40">
        <v>77980</v>
      </c>
      <c r="E37" s="58">
        <f aca="true" t="shared" si="1" ref="E37:E42">D37*100/C37</f>
        <v>86.64444444444445</v>
      </c>
      <c r="F37" s="39">
        <v>12720</v>
      </c>
      <c r="G37" s="39">
        <v>32580</v>
      </c>
      <c r="H37" s="41">
        <v>32680</v>
      </c>
      <c r="J37" s="8" t="b">
        <f>IF((D37+0)=(F37+G37+H37),TRUE,FALSE)</f>
        <v>1</v>
      </c>
    </row>
    <row r="38" spans="1:10" ht="30">
      <c r="A38" s="23" t="s">
        <v>30</v>
      </c>
      <c r="B38" s="74" t="s">
        <v>62</v>
      </c>
      <c r="C38" s="39">
        <f>27450+80000+12000</f>
        <v>119450</v>
      </c>
      <c r="D38" s="40">
        <f>21880+71696+7426</f>
        <v>101002</v>
      </c>
      <c r="E38" s="58">
        <f t="shared" si="1"/>
        <v>84.55588112180828</v>
      </c>
      <c r="F38" s="39">
        <f>1420+22725+1605</f>
        <v>25750</v>
      </c>
      <c r="G38" s="39">
        <f>6204+22943+5821</f>
        <v>34968</v>
      </c>
      <c r="H38" s="41">
        <f>14256+26028</f>
        <v>40284</v>
      </c>
      <c r="J38" s="8" t="b">
        <f>IF((D38+0)=(F38+G38+H38),TRUE,FALSE)</f>
        <v>1</v>
      </c>
    </row>
    <row r="39" spans="1:10" ht="15">
      <c r="A39" s="23" t="s">
        <v>12</v>
      </c>
      <c r="B39" s="74" t="s">
        <v>48</v>
      </c>
      <c r="C39" s="39">
        <v>2700</v>
      </c>
      <c r="D39" s="40">
        <v>2500</v>
      </c>
      <c r="E39" s="58">
        <f t="shared" si="1"/>
        <v>92.5925925925926</v>
      </c>
      <c r="F39" s="40">
        <v>160</v>
      </c>
      <c r="G39" s="40">
        <v>1840</v>
      </c>
      <c r="H39" s="41">
        <v>500</v>
      </c>
      <c r="J39" s="8" t="b">
        <f>IF((D39+0)=(F39+G39+H39),TRUE,FALSE)</f>
        <v>1</v>
      </c>
    </row>
    <row r="40" spans="1:10" ht="15.75" customHeight="1">
      <c r="A40" s="23" t="s">
        <v>25</v>
      </c>
      <c r="B40" s="74"/>
      <c r="C40" s="39">
        <v>40000</v>
      </c>
      <c r="D40" s="40">
        <v>25742</v>
      </c>
      <c r="E40" s="58">
        <f t="shared" si="1"/>
        <v>64.355</v>
      </c>
      <c r="F40" s="40">
        <v>5868</v>
      </c>
      <c r="G40" s="40">
        <v>16362</v>
      </c>
      <c r="H40" s="41">
        <v>3512</v>
      </c>
      <c r="J40" s="8" t="b">
        <f aca="true" t="shared" si="2" ref="J40:J64">IF((D40+0)=(F40+G40+H40),TRUE,FALSE)</f>
        <v>1</v>
      </c>
    </row>
    <row r="41" spans="1:10" ht="30">
      <c r="A41" s="23" t="s">
        <v>26</v>
      </c>
      <c r="B41" s="74" t="s">
        <v>51</v>
      </c>
      <c r="C41" s="39">
        <v>57160</v>
      </c>
      <c r="D41" s="40">
        <v>49777</v>
      </c>
      <c r="E41" s="61">
        <f t="shared" si="1"/>
        <v>87.08362491252625</v>
      </c>
      <c r="F41" s="39">
        <v>9744</v>
      </c>
      <c r="G41" s="39">
        <v>25628</v>
      </c>
      <c r="H41" s="41">
        <v>14405</v>
      </c>
      <c r="J41" s="8" t="b">
        <f t="shared" si="2"/>
        <v>1</v>
      </c>
    </row>
    <row r="42" spans="1:10" ht="15">
      <c r="A42" s="22" t="s">
        <v>13</v>
      </c>
      <c r="B42" s="71"/>
      <c r="C42" s="34">
        <v>57200</v>
      </c>
      <c r="D42" s="35">
        <v>50470</v>
      </c>
      <c r="E42" s="56">
        <f t="shared" si="1"/>
        <v>88.23426573426573</v>
      </c>
      <c r="F42" s="34">
        <v>7311</v>
      </c>
      <c r="G42" s="34">
        <v>25007</v>
      </c>
      <c r="H42" s="36">
        <v>18152</v>
      </c>
      <c r="J42" s="8" t="b">
        <f t="shared" si="2"/>
        <v>1</v>
      </c>
    </row>
    <row r="43" spans="1:10" ht="15">
      <c r="A43" s="25" t="s">
        <v>11</v>
      </c>
      <c r="B43" s="77"/>
      <c r="C43" s="31">
        <f>SUM(C44)</f>
        <v>5000</v>
      </c>
      <c r="D43" s="31">
        <f>SUM(D44)</f>
        <v>4378</v>
      </c>
      <c r="E43" s="59"/>
      <c r="F43" s="31">
        <f>SUM(F44)</f>
        <v>208</v>
      </c>
      <c r="G43" s="31">
        <f>SUM(G44)</f>
        <v>2470</v>
      </c>
      <c r="H43" s="50">
        <f>SUM(H44)</f>
        <v>1700</v>
      </c>
      <c r="J43" s="8" t="b">
        <f t="shared" si="2"/>
        <v>1</v>
      </c>
    </row>
    <row r="44" spans="1:10" ht="15">
      <c r="A44" s="22" t="s">
        <v>12</v>
      </c>
      <c r="B44" s="71" t="s">
        <v>47</v>
      </c>
      <c r="C44" s="34">
        <v>5000</v>
      </c>
      <c r="D44" s="35">
        <v>4378</v>
      </c>
      <c r="E44" s="56">
        <f>D44*100/C44</f>
        <v>87.56</v>
      </c>
      <c r="F44" s="35">
        <v>208</v>
      </c>
      <c r="G44" s="35">
        <v>2470</v>
      </c>
      <c r="H44" s="36">
        <v>1700</v>
      </c>
      <c r="J44" s="8" t="b">
        <f t="shared" si="2"/>
        <v>1</v>
      </c>
    </row>
    <row r="45" spans="1:10" ht="15">
      <c r="A45" s="25" t="s">
        <v>34</v>
      </c>
      <c r="B45" s="78"/>
      <c r="C45" s="31">
        <f>SUM(C46:C46)</f>
        <v>17440</v>
      </c>
      <c r="D45" s="31">
        <f>SUM(D46:D46)</f>
        <v>15320</v>
      </c>
      <c r="E45" s="55"/>
      <c r="F45" s="31">
        <f>SUM(F46:F46)</f>
        <v>4434</v>
      </c>
      <c r="G45" s="31">
        <f>SUM(G46:G46)</f>
        <v>7833</v>
      </c>
      <c r="H45" s="50">
        <f>SUM(H46:H46)</f>
        <v>3053</v>
      </c>
      <c r="J45" s="8" t="b">
        <f t="shared" si="2"/>
        <v>1</v>
      </c>
    </row>
    <row r="46" spans="1:10" ht="15">
      <c r="A46" s="30" t="s">
        <v>30</v>
      </c>
      <c r="B46" s="75" t="s">
        <v>64</v>
      </c>
      <c r="C46" s="53">
        <v>17440</v>
      </c>
      <c r="D46" s="53">
        <v>15320</v>
      </c>
      <c r="E46" s="61">
        <f>D46*100/C46</f>
        <v>87.8440366972477</v>
      </c>
      <c r="F46" s="53">
        <v>4434</v>
      </c>
      <c r="G46" s="53">
        <v>7833</v>
      </c>
      <c r="H46" s="68">
        <v>3053</v>
      </c>
      <c r="J46" s="8" t="b">
        <f t="shared" si="2"/>
        <v>1</v>
      </c>
    </row>
    <row r="47" spans="1:10" ht="15">
      <c r="A47" s="25" t="s">
        <v>31</v>
      </c>
      <c r="B47" s="78"/>
      <c r="C47" s="31">
        <f>SUM(C48)</f>
        <v>24000</v>
      </c>
      <c r="D47" s="32">
        <f>SUM(D48)</f>
        <v>20856</v>
      </c>
      <c r="E47" s="55"/>
      <c r="F47" s="31">
        <f>SUM(F48)</f>
        <v>6616</v>
      </c>
      <c r="G47" s="31">
        <f>SUM(G48)</f>
        <v>5779</v>
      </c>
      <c r="H47" s="52">
        <f>SUM(H48)</f>
        <v>8461</v>
      </c>
      <c r="J47" s="8" t="b">
        <f t="shared" si="2"/>
        <v>1</v>
      </c>
    </row>
    <row r="48" spans="1:10" ht="15">
      <c r="A48" s="22" t="s">
        <v>30</v>
      </c>
      <c r="B48" s="71" t="s">
        <v>61</v>
      </c>
      <c r="C48" s="34">
        <v>24000</v>
      </c>
      <c r="D48" s="35">
        <v>20856</v>
      </c>
      <c r="E48" s="56">
        <f>D48*100/C48</f>
        <v>86.9</v>
      </c>
      <c r="F48" s="34">
        <v>6616</v>
      </c>
      <c r="G48" s="34">
        <v>5779</v>
      </c>
      <c r="H48" s="36">
        <v>8461</v>
      </c>
      <c r="J48" s="8" t="b">
        <f t="shared" si="2"/>
        <v>1</v>
      </c>
    </row>
    <row r="49" spans="1:10" ht="15">
      <c r="A49" s="25" t="s">
        <v>32</v>
      </c>
      <c r="B49" s="78"/>
      <c r="C49" s="31">
        <f>SUM(C50:C51)</f>
        <v>27320</v>
      </c>
      <c r="D49" s="32">
        <f>SUM(D50:D51)</f>
        <v>17286</v>
      </c>
      <c r="E49" s="55"/>
      <c r="F49" s="31">
        <f>SUM(F50:F51)</f>
        <v>6603</v>
      </c>
      <c r="G49" s="31">
        <f>SUM(G50:G51)</f>
        <v>7389</v>
      </c>
      <c r="H49" s="52">
        <f>SUM(H50:H51)</f>
        <v>3294</v>
      </c>
      <c r="J49" s="8" t="b">
        <f t="shared" si="2"/>
        <v>1</v>
      </c>
    </row>
    <row r="50" spans="1:10" ht="15">
      <c r="A50" s="23" t="s">
        <v>30</v>
      </c>
      <c r="B50" s="74" t="s">
        <v>59</v>
      </c>
      <c r="C50" s="39">
        <v>25120</v>
      </c>
      <c r="D50" s="40">
        <v>15210</v>
      </c>
      <c r="E50" s="58">
        <f>D50*100/C50</f>
        <v>60.54936305732484</v>
      </c>
      <c r="F50" s="39">
        <v>6524</v>
      </c>
      <c r="G50" s="39">
        <v>6006</v>
      </c>
      <c r="H50" s="41">
        <v>2680</v>
      </c>
      <c r="J50" s="8" t="b">
        <f t="shared" si="2"/>
        <v>1</v>
      </c>
    </row>
    <row r="51" spans="1:10" ht="15">
      <c r="A51" s="93" t="s">
        <v>26</v>
      </c>
      <c r="B51" s="94" t="s">
        <v>58</v>
      </c>
      <c r="C51" s="95">
        <v>2200</v>
      </c>
      <c r="D51" s="96">
        <v>2076</v>
      </c>
      <c r="E51" s="97">
        <f>D51*100/C51</f>
        <v>94.36363636363636</v>
      </c>
      <c r="F51" s="95">
        <v>79</v>
      </c>
      <c r="G51" s="95">
        <v>1383</v>
      </c>
      <c r="H51" s="98">
        <v>614</v>
      </c>
      <c r="J51" s="8" t="b">
        <f t="shared" si="2"/>
        <v>1</v>
      </c>
    </row>
    <row r="52" spans="1:10" ht="15">
      <c r="A52" s="25" t="s">
        <v>24</v>
      </c>
      <c r="B52" s="78"/>
      <c r="C52" s="31">
        <f>SUM(C53:C53)</f>
        <v>22380</v>
      </c>
      <c r="D52" s="32">
        <f>SUM(D53:D53)</f>
        <v>15351</v>
      </c>
      <c r="E52" s="55"/>
      <c r="F52" s="31">
        <f>SUM(F53:F53)</f>
        <v>4642</v>
      </c>
      <c r="G52" s="31">
        <f>SUM(G53:G53)</f>
        <v>7311</v>
      </c>
      <c r="H52" s="52">
        <f>SUM(H53:H53)</f>
        <v>3398</v>
      </c>
      <c r="J52" s="8" t="b">
        <f t="shared" si="2"/>
        <v>1</v>
      </c>
    </row>
    <row r="53" spans="1:10" ht="30">
      <c r="A53" s="26" t="s">
        <v>30</v>
      </c>
      <c r="B53" s="70" t="s">
        <v>65</v>
      </c>
      <c r="C53" s="47">
        <f>9980+6000+6400</f>
        <v>22380</v>
      </c>
      <c r="D53" s="48">
        <f>6160+5139+4052</f>
        <v>15351</v>
      </c>
      <c r="E53" s="62">
        <f>D53*100/C53</f>
        <v>68.59249329758713</v>
      </c>
      <c r="F53" s="47">
        <f>1032+1679+1931</f>
        <v>4642</v>
      </c>
      <c r="G53" s="47">
        <f>3692+1498+2121</f>
        <v>7311</v>
      </c>
      <c r="H53" s="49">
        <f>789+2609</f>
        <v>3398</v>
      </c>
      <c r="J53" s="8" t="b">
        <f t="shared" si="2"/>
        <v>1</v>
      </c>
    </row>
    <row r="54" spans="1:10" ht="15">
      <c r="A54" s="25" t="s">
        <v>33</v>
      </c>
      <c r="B54" s="78"/>
      <c r="C54" s="31">
        <f>SUM(C55)</f>
        <v>3200</v>
      </c>
      <c r="D54" s="32">
        <f>SUM(D55)</f>
        <v>2767</v>
      </c>
      <c r="E54" s="55"/>
      <c r="F54" s="31">
        <f>SUM(F55)</f>
        <v>1701</v>
      </c>
      <c r="G54" s="31">
        <f>SUM(G55)</f>
        <v>1008</v>
      </c>
      <c r="H54" s="52">
        <f>SUM(H55)</f>
        <v>58</v>
      </c>
      <c r="J54" s="8" t="b">
        <f t="shared" si="2"/>
        <v>1</v>
      </c>
    </row>
    <row r="55" spans="1:10" ht="15">
      <c r="A55" s="22" t="s">
        <v>26</v>
      </c>
      <c r="B55" s="71" t="s">
        <v>52</v>
      </c>
      <c r="C55" s="34">
        <v>3200</v>
      </c>
      <c r="D55" s="35">
        <v>2767</v>
      </c>
      <c r="E55" s="56">
        <f>D55*100/C55</f>
        <v>86.46875</v>
      </c>
      <c r="F55" s="34">
        <v>1701</v>
      </c>
      <c r="G55" s="34">
        <v>1008</v>
      </c>
      <c r="H55" s="36">
        <v>58</v>
      </c>
      <c r="J55" s="8" t="b">
        <f t="shared" si="2"/>
        <v>1</v>
      </c>
    </row>
    <row r="56" spans="1:10" ht="17.25" customHeight="1">
      <c r="A56" s="25" t="s">
        <v>28</v>
      </c>
      <c r="B56" s="72"/>
      <c r="C56" s="31">
        <f>SUM(C57:C59)</f>
        <v>31380</v>
      </c>
      <c r="D56" s="31">
        <f>SUM(D57:D59)</f>
        <v>27219</v>
      </c>
      <c r="E56" s="55"/>
      <c r="F56" s="31">
        <f>SUM(F57:F59)</f>
        <v>4752</v>
      </c>
      <c r="G56" s="31">
        <f>SUM(G57:G59)</f>
        <v>15988</v>
      </c>
      <c r="H56" s="50">
        <f>SUM(H57:H59)</f>
        <v>6479</v>
      </c>
      <c r="J56" s="8" t="b">
        <f t="shared" si="2"/>
        <v>1</v>
      </c>
    </row>
    <row r="57" spans="1:10" ht="15">
      <c r="A57" s="23" t="s">
        <v>30</v>
      </c>
      <c r="B57" s="74" t="s">
        <v>63</v>
      </c>
      <c r="C57" s="39">
        <v>9980</v>
      </c>
      <c r="D57" s="40">
        <v>8440</v>
      </c>
      <c r="E57" s="58">
        <f>D57*100/C57</f>
        <v>84.5691382765531</v>
      </c>
      <c r="F57" s="39">
        <v>1080</v>
      </c>
      <c r="G57" s="39">
        <v>1536</v>
      </c>
      <c r="H57" s="41">
        <v>5824</v>
      </c>
      <c r="J57" s="8" t="b">
        <f t="shared" si="2"/>
        <v>1</v>
      </c>
    </row>
    <row r="58" spans="1:10" ht="30">
      <c r="A58" s="23" t="s">
        <v>26</v>
      </c>
      <c r="B58" s="74" t="s">
        <v>57</v>
      </c>
      <c r="C58" s="39">
        <v>10400</v>
      </c>
      <c r="D58" s="40">
        <v>10144</v>
      </c>
      <c r="E58" s="58">
        <f>D58*100/C58</f>
        <v>97.53846153846153</v>
      </c>
      <c r="F58" s="39">
        <v>2389</v>
      </c>
      <c r="G58" s="39">
        <v>7425</v>
      </c>
      <c r="H58" s="41">
        <v>330</v>
      </c>
      <c r="J58" s="8" t="b">
        <f t="shared" si="2"/>
        <v>1</v>
      </c>
    </row>
    <row r="59" spans="1:10" ht="17.25" customHeight="1">
      <c r="A59" s="22" t="s">
        <v>13</v>
      </c>
      <c r="B59" s="71" t="s">
        <v>61</v>
      </c>
      <c r="C59" s="34">
        <v>11000</v>
      </c>
      <c r="D59" s="35">
        <v>8635</v>
      </c>
      <c r="E59" s="56">
        <f>D59*100/C59</f>
        <v>78.5</v>
      </c>
      <c r="F59" s="34">
        <v>1283</v>
      </c>
      <c r="G59" s="34">
        <v>7027</v>
      </c>
      <c r="H59" s="46">
        <v>325</v>
      </c>
      <c r="J59" s="8" t="b">
        <f t="shared" si="2"/>
        <v>1</v>
      </c>
    </row>
    <row r="60" spans="1:10" ht="17.25" customHeight="1">
      <c r="A60" s="25" t="s">
        <v>7</v>
      </c>
      <c r="B60" s="72"/>
      <c r="C60" s="31">
        <f>SUM(C61:C63)</f>
        <v>15910</v>
      </c>
      <c r="D60" s="31">
        <f>SUM(D61:D63)</f>
        <v>13385</v>
      </c>
      <c r="E60" s="55">
        <f>D60*100/C60</f>
        <v>84.12947831552482</v>
      </c>
      <c r="F60" s="31">
        <f>SUM(F61:F63)</f>
        <v>6154</v>
      </c>
      <c r="G60" s="31">
        <f>SUM(G61:G63)</f>
        <v>7231</v>
      </c>
      <c r="H60" s="50">
        <f>SUM(H61:H63)</f>
        <v>0</v>
      </c>
      <c r="J60" s="8" t="b">
        <f t="shared" si="2"/>
        <v>1</v>
      </c>
    </row>
    <row r="61" spans="1:10" ht="17.25" customHeight="1">
      <c r="A61" s="93" t="s">
        <v>29</v>
      </c>
      <c r="B61" s="117" t="s">
        <v>46</v>
      </c>
      <c r="C61" s="95">
        <v>11860</v>
      </c>
      <c r="D61" s="95">
        <v>10799</v>
      </c>
      <c r="E61" s="97">
        <f>D61*100/C61</f>
        <v>91.05396290050591</v>
      </c>
      <c r="F61" s="95">
        <v>5264</v>
      </c>
      <c r="G61" s="95">
        <v>5535</v>
      </c>
      <c r="H61" s="118"/>
      <c r="J61" s="8" t="b">
        <f t="shared" si="2"/>
        <v>1</v>
      </c>
    </row>
    <row r="62" spans="1:10" ht="15">
      <c r="A62" s="23" t="s">
        <v>30</v>
      </c>
      <c r="B62" s="74" t="s">
        <v>64</v>
      </c>
      <c r="C62" s="39">
        <v>1650</v>
      </c>
      <c r="D62" s="40">
        <v>1230</v>
      </c>
      <c r="E62" s="58">
        <f>D62*100/C62</f>
        <v>74.54545454545455</v>
      </c>
      <c r="F62" s="39">
        <v>30</v>
      </c>
      <c r="G62" s="39">
        <v>1200</v>
      </c>
      <c r="H62" s="41"/>
      <c r="J62" s="8" t="b">
        <f t="shared" si="2"/>
        <v>1</v>
      </c>
    </row>
    <row r="63" spans="1:10" ht="15.75" thickBot="1">
      <c r="A63" s="23" t="s">
        <v>26</v>
      </c>
      <c r="B63" s="74" t="s">
        <v>59</v>
      </c>
      <c r="C63" s="39">
        <v>2400</v>
      </c>
      <c r="D63" s="40">
        <v>1356</v>
      </c>
      <c r="E63" s="58">
        <f>D63*100/C63</f>
        <v>56.5</v>
      </c>
      <c r="F63" s="39">
        <v>860</v>
      </c>
      <c r="G63" s="39">
        <v>496</v>
      </c>
      <c r="H63" s="41"/>
      <c r="J63" s="8" t="b">
        <f t="shared" si="2"/>
        <v>1</v>
      </c>
    </row>
    <row r="64" spans="1:10" s="13" customFormat="1" ht="15.75" thickBot="1">
      <c r="A64" s="27" t="s">
        <v>2</v>
      </c>
      <c r="B64" s="89"/>
      <c r="C64" s="54">
        <f>C15+C17+C21+C24+C26+C28+C30+C36+C43+C45+C47+C49+C52+C54+C56+C60+C34</f>
        <v>667440</v>
      </c>
      <c r="D64" s="54">
        <f>D15+D17+D21+D24+D26+D28+D30+D36+D43+D45+D47+D49+D52+D54+D56+D60+D34</f>
        <v>547560</v>
      </c>
      <c r="E64" s="54"/>
      <c r="F64" s="54">
        <f>F15+F17+F21+F24+F26+F28+F30+F36+F43+F45+F47+F49+F52+F54+F56+F60+F34</f>
        <v>125036</v>
      </c>
      <c r="G64" s="54">
        <f>G15+G17+G21+G24+G26+G28+G30+G36+G43+G45+G47+G49+G52+G54+G56+G60+G34</f>
        <v>259032</v>
      </c>
      <c r="H64" s="63">
        <f>H15+H17+H21+H24+H26+H28+H30+H36+H43+H45+H47+H49+H52+H54+H56+H60+H34</f>
        <v>163492</v>
      </c>
      <c r="I64" s="69"/>
      <c r="J64" s="8" t="b">
        <f t="shared" si="2"/>
        <v>1</v>
      </c>
    </row>
    <row r="65" spans="1:8" ht="17.25" customHeight="1">
      <c r="A65" s="122" t="s">
        <v>37</v>
      </c>
      <c r="B65" s="123"/>
      <c r="C65" s="123"/>
      <c r="D65" s="123"/>
      <c r="E65" s="123"/>
      <c r="F65" s="123"/>
      <c r="G65" s="123"/>
      <c r="H65" s="124"/>
    </row>
    <row r="66" spans="1:11" ht="17.25" customHeight="1">
      <c r="A66" s="25" t="s">
        <v>23</v>
      </c>
      <c r="B66" s="72"/>
      <c r="C66" s="31">
        <f>SUM(C67:C67)</f>
        <v>1890</v>
      </c>
      <c r="D66" s="32">
        <f>SUM(D67:D67)</f>
        <v>1760</v>
      </c>
      <c r="E66" s="55"/>
      <c r="F66" s="31">
        <f>SUM(F67:F67)</f>
        <v>149</v>
      </c>
      <c r="G66" s="31">
        <f>SUM(G67:G67)</f>
        <v>1556</v>
      </c>
      <c r="H66" s="33">
        <f>SUM(H67:H67)</f>
        <v>55</v>
      </c>
      <c r="J66" s="8" t="b">
        <f aca="true" t="shared" si="3" ref="J66:J72">IF((D66+0)=(F66+G66+H66),TRUE,FALSE)</f>
        <v>1</v>
      </c>
      <c r="K66" s="29"/>
    </row>
    <row r="67" spans="1:10" ht="15">
      <c r="A67" s="22" t="s">
        <v>13</v>
      </c>
      <c r="B67" s="71" t="s">
        <v>39</v>
      </c>
      <c r="C67" s="34">
        <v>1890</v>
      </c>
      <c r="D67" s="35">
        <v>1760</v>
      </c>
      <c r="E67" s="56">
        <f>D67*100/C67</f>
        <v>93.12169312169313</v>
      </c>
      <c r="F67" s="34">
        <v>149</v>
      </c>
      <c r="G67" s="34">
        <v>1556</v>
      </c>
      <c r="H67" s="36">
        <v>55</v>
      </c>
      <c r="J67" s="8" t="b">
        <f t="shared" si="3"/>
        <v>1</v>
      </c>
    </row>
    <row r="68" spans="1:10" ht="17.25" customHeight="1">
      <c r="A68" s="21" t="s">
        <v>10</v>
      </c>
      <c r="B68" s="76"/>
      <c r="C68" s="37">
        <f>SUM(C69:C69)</f>
        <v>3000</v>
      </c>
      <c r="D68" s="37">
        <f>SUM(D69:D69)</f>
        <v>2386</v>
      </c>
      <c r="E68" s="57"/>
      <c r="F68" s="37">
        <f>SUM(F69:F69)</f>
        <v>792</v>
      </c>
      <c r="G68" s="37">
        <f>SUM(G69:G69)</f>
        <v>1594</v>
      </c>
      <c r="H68" s="51">
        <f>SUM(H69:H69)</f>
        <v>0</v>
      </c>
      <c r="J68" s="8" t="b">
        <f t="shared" si="3"/>
        <v>1</v>
      </c>
    </row>
    <row r="69" spans="1:10" ht="15">
      <c r="A69" s="23" t="s">
        <v>30</v>
      </c>
      <c r="B69" s="74" t="s">
        <v>66</v>
      </c>
      <c r="C69" s="39">
        <v>3000</v>
      </c>
      <c r="D69" s="40">
        <v>2386</v>
      </c>
      <c r="E69" s="58">
        <f>D69*100/C69</f>
        <v>79.53333333333333</v>
      </c>
      <c r="F69" s="39">
        <v>792</v>
      </c>
      <c r="G69" s="39">
        <v>1594</v>
      </c>
      <c r="H69" s="41"/>
      <c r="J69" s="8" t="b">
        <f>IF((D69+0)=(F69+G69+H69),TRUE,FALSE)</f>
        <v>1</v>
      </c>
    </row>
    <row r="70" spans="1:10" ht="15">
      <c r="A70" s="25" t="s">
        <v>11</v>
      </c>
      <c r="B70" s="77"/>
      <c r="C70" s="31">
        <f>SUM(C71)</f>
        <v>0</v>
      </c>
      <c r="D70" s="31">
        <f>SUM(D71)</f>
        <v>100</v>
      </c>
      <c r="E70" s="59"/>
      <c r="F70" s="31">
        <f>SUM(F71)</f>
        <v>0</v>
      </c>
      <c r="G70" s="31">
        <f>SUM(G71)</f>
        <v>100</v>
      </c>
      <c r="H70" s="50">
        <f>SUM(H71)</f>
        <v>0</v>
      </c>
      <c r="J70" s="8" t="b">
        <f t="shared" si="3"/>
        <v>1</v>
      </c>
    </row>
    <row r="71" spans="1:10" ht="15.75" thickBot="1">
      <c r="A71" s="22" t="s">
        <v>12</v>
      </c>
      <c r="B71" s="71" t="s">
        <v>49</v>
      </c>
      <c r="C71" s="34"/>
      <c r="D71" s="35">
        <v>100</v>
      </c>
      <c r="E71" s="56" t="e">
        <f>D71*100/C71</f>
        <v>#DIV/0!</v>
      </c>
      <c r="F71" s="35"/>
      <c r="G71" s="35">
        <v>100</v>
      </c>
      <c r="H71" s="36"/>
      <c r="J71" s="8" t="b">
        <f t="shared" si="3"/>
        <v>1</v>
      </c>
    </row>
    <row r="72" spans="1:10" s="13" customFormat="1" ht="15.75" thickBot="1">
      <c r="A72" s="27" t="s">
        <v>2</v>
      </c>
      <c r="B72" s="89"/>
      <c r="C72" s="54">
        <f>C66+C68+C70</f>
        <v>4890</v>
      </c>
      <c r="D72" s="54">
        <f>D66+D68+D70</f>
        <v>4246</v>
      </c>
      <c r="E72" s="54"/>
      <c r="F72" s="54">
        <f>F66+F68+F70</f>
        <v>941</v>
      </c>
      <c r="G72" s="54">
        <f>G66+G68+G70</f>
        <v>3250</v>
      </c>
      <c r="H72" s="63">
        <f>H66+H68+H70</f>
        <v>55</v>
      </c>
      <c r="I72" s="69"/>
      <c r="J72" s="8" t="b">
        <f t="shared" si="3"/>
        <v>1</v>
      </c>
    </row>
    <row r="73" spans="1:10" ht="15.75" thickBot="1">
      <c r="A73" s="64" t="s">
        <v>40</v>
      </c>
      <c r="B73" s="90"/>
      <c r="C73" s="65">
        <f>C64+C72</f>
        <v>672330</v>
      </c>
      <c r="D73" s="65">
        <f>D64+D72</f>
        <v>551806</v>
      </c>
      <c r="E73" s="65"/>
      <c r="F73" s="65">
        <f>F64+F72</f>
        <v>125977</v>
      </c>
      <c r="G73" s="65">
        <f>G64+G72</f>
        <v>262282</v>
      </c>
      <c r="H73" s="65">
        <f>H64+H72</f>
        <v>163547</v>
      </c>
      <c r="I73" s="29"/>
      <c r="J73" s="8" t="b">
        <f>IF((D73+0)=(F73+G73+H73),TRUE,FALSE)</f>
        <v>1</v>
      </c>
    </row>
    <row r="74" spans="1:7" ht="15">
      <c r="A74" s="28"/>
      <c r="B74" s="91"/>
      <c r="C74" s="18"/>
      <c r="D74" s="18"/>
      <c r="E74" s="19"/>
      <c r="F74" s="18"/>
      <c r="G74" s="18"/>
    </row>
    <row r="75" spans="1:7" ht="15">
      <c r="A75" s="28"/>
      <c r="B75" s="91"/>
      <c r="C75" s="18"/>
      <c r="D75" s="18"/>
      <c r="E75" s="19"/>
      <c r="F75" s="18"/>
      <c r="G75" s="18"/>
    </row>
    <row r="76" spans="1:10" ht="15">
      <c r="A76" s="28"/>
      <c r="B76" s="91"/>
      <c r="C76" s="18"/>
      <c r="D76" s="18"/>
      <c r="E76" s="19"/>
      <c r="F76" s="18"/>
      <c r="G76" s="18"/>
      <c r="H76" s="18"/>
      <c r="I76" s="14"/>
      <c r="J76" s="14"/>
    </row>
    <row r="79" spans="1:8" ht="12.75" customHeight="1">
      <c r="A79" s="15"/>
      <c r="H79" s="8"/>
    </row>
    <row r="81" spans="5:7" s="8" customFormat="1" ht="15">
      <c r="E81" s="17"/>
      <c r="F81" s="11"/>
      <c r="G81" s="11"/>
    </row>
    <row r="82" spans="5:7" s="8" customFormat="1" ht="15">
      <c r="E82" s="17"/>
      <c r="F82" s="11"/>
      <c r="G82" s="10"/>
    </row>
    <row r="83" spans="5:7" s="8" customFormat="1" ht="15">
      <c r="E83" s="10"/>
      <c r="F83" s="10"/>
      <c r="G83" s="10"/>
    </row>
  </sheetData>
  <sheetProtection/>
  <autoFilter ref="A1:A83"/>
  <mergeCells count="12">
    <mergeCell ref="B10:B12"/>
    <mergeCell ref="D10:D12"/>
    <mergeCell ref="E10:E12"/>
    <mergeCell ref="C10:C12"/>
    <mergeCell ref="A14:H14"/>
    <mergeCell ref="A2:H2"/>
    <mergeCell ref="A4:H4"/>
    <mergeCell ref="A6:H6"/>
    <mergeCell ref="A7:H7"/>
    <mergeCell ref="A8:H8"/>
    <mergeCell ref="A65:H65"/>
    <mergeCell ref="A10:A12"/>
  </mergeCells>
  <printOptions horizontalCentered="1"/>
  <pageMargins left="0.5511811023622047" right="0.15748031496062992" top="0.7874015748031497" bottom="0.7874015748031497" header="0.5118110236220472" footer="0.5118110236220472"/>
  <pageSetup orientation="portrait" paperSize="9" scale="9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140625" style="6" customWidth="1"/>
    <col min="2" max="2" width="9.140625" style="7" customWidth="1"/>
    <col min="3" max="4" width="9.140625" style="9" customWidth="1"/>
    <col min="5" max="5" width="9.140625" style="16" customWidth="1"/>
    <col min="6" max="8" width="9.140625" style="9" customWidth="1"/>
    <col min="9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Vl.Marinov</dc:creator>
  <cp:keywords/>
  <dc:description/>
  <cp:lastModifiedBy>Antonina S. Kostova</cp:lastModifiedBy>
  <cp:lastPrinted>2016-12-22T07:31:13Z</cp:lastPrinted>
  <dcterms:created xsi:type="dcterms:W3CDTF">2006-10-06T11:49:03Z</dcterms:created>
  <dcterms:modified xsi:type="dcterms:W3CDTF">2019-12-10T16:28:28Z</dcterms:modified>
  <cp:category/>
  <cp:version/>
  <cp:contentType/>
  <cp:contentStatus/>
</cp:coreProperties>
</file>