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40" tabRatio="946" activeTab="0"/>
  </bookViews>
  <sheets>
    <sheet name="Sheet2" sheetId="1" r:id="rId1"/>
    <sheet name="Sheet3" sheetId="2" r:id="rId2"/>
  </sheets>
  <definedNames>
    <definedName name="_xlnm._FilterDatabase" localSheetId="0" hidden="1">'Sheet2'!$B$1:$B$847</definedName>
    <definedName name="_xlnm.Print_Area" localSheetId="0">'Sheet2'!$A$1:$H$847</definedName>
  </definedNames>
  <calcPr fullCalcOnLoad="1"/>
</workbook>
</file>

<file path=xl/sharedStrings.xml><?xml version="1.0" encoding="utf-8"?>
<sst xmlns="http://schemas.openxmlformats.org/spreadsheetml/2006/main" count="1007" uniqueCount="206">
  <si>
    <t>Инвентаризирани фиданки</t>
  </si>
  <si>
    <t>В това число:</t>
  </si>
  <si>
    <t>хил. бр.</t>
  </si>
  <si>
    <t>годни за залесяване, хил. бр.</t>
  </si>
  <si>
    <t>остават за доотглежда-не, хил. бр.</t>
  </si>
  <si>
    <t xml:space="preserve"> </t>
  </si>
  <si>
    <t>Вид на фиданките</t>
  </si>
  <si>
    <t>ЕДНОГОДИШНИ</t>
  </si>
  <si>
    <t>Птиче грозде</t>
  </si>
  <si>
    <t>ОБЩО ДВЕГОДИШНИ</t>
  </si>
  <si>
    <t>ОБЩО ТРИГОДИШНИ</t>
  </si>
  <si>
    <t>ОБЩО ЧЕТИРИГОДИШНИ</t>
  </si>
  <si>
    <t>ОБЩО ПЕТГОДИШНИ</t>
  </si>
  <si>
    <t>ДВЕГОДИШНИ</t>
  </si>
  <si>
    <t>ТРИГОДИШНИ</t>
  </si>
  <si>
    <t>ЧЕТИРИГОДИШНИ</t>
  </si>
  <si>
    <t>ПЕТГОДИШНИ</t>
  </si>
  <si>
    <t>Бор черен</t>
  </si>
  <si>
    <t>Кедър атласки</t>
  </si>
  <si>
    <t>Смърч обикновен</t>
  </si>
  <si>
    <t>Смърч сребрист</t>
  </si>
  <si>
    <t>Бук обикновен</t>
  </si>
  <si>
    <t>Джанка</t>
  </si>
  <si>
    <t>Дъб червен</t>
  </si>
  <si>
    <t>Кестен обикновен</t>
  </si>
  <si>
    <t>Киселица</t>
  </si>
  <si>
    <t>Круша дива</t>
  </si>
  <si>
    <t>Шестил</t>
  </si>
  <si>
    <t>Бор бял</t>
  </si>
  <si>
    <t>Ела обикновена</t>
  </si>
  <si>
    <t>І.</t>
  </si>
  <si>
    <t>ІІ.</t>
  </si>
  <si>
    <t>Акация бяла</t>
  </si>
  <si>
    <t>Дъб космат</t>
  </si>
  <si>
    <t>Дъб летен</t>
  </si>
  <si>
    <t>Кестен конски</t>
  </si>
  <si>
    <t>Липа сребролистна</t>
  </si>
  <si>
    <t>Ясен американски</t>
  </si>
  <si>
    <t>Махония</t>
  </si>
  <si>
    <t>Ясен планински</t>
  </si>
  <si>
    <t>Офика</t>
  </si>
  <si>
    <t>Махалебка</t>
  </si>
  <si>
    <t>ШЕСТГОДИШНИ</t>
  </si>
  <si>
    <t>ІІІ.</t>
  </si>
  <si>
    <t>ІV.</t>
  </si>
  <si>
    <t>V.</t>
  </si>
  <si>
    <t>Кипарис аризонски</t>
  </si>
  <si>
    <t>Кипарис обикновен</t>
  </si>
  <si>
    <t>Туя източна</t>
  </si>
  <si>
    <t>ХРАСТИ</t>
  </si>
  <si>
    <t>Кисел трън</t>
  </si>
  <si>
    <t>ИГЛОЛИСТНИ</t>
  </si>
  <si>
    <t>ШИРОКОЛИСТНИ</t>
  </si>
  <si>
    <t>Ясен полски</t>
  </si>
  <si>
    <t>Албиция</t>
  </si>
  <si>
    <t>Р Е К А П И Т У Л А Ц И Я</t>
  </si>
  <si>
    <t>Ела испанска</t>
  </si>
  <si>
    <t>Дъб благун</t>
  </si>
  <si>
    <t>Дъб цер</t>
  </si>
  <si>
    <t>Явор ясенолистен</t>
  </si>
  <si>
    <t>Дюла японска</t>
  </si>
  <si>
    <t>Скоруша</t>
  </si>
  <si>
    <t>ОБЩО ШЕСТГОДИШНИ</t>
  </si>
  <si>
    <t>ОБЩО СЕМЕНИЩНИ</t>
  </si>
  <si>
    <t xml:space="preserve">    </t>
  </si>
  <si>
    <t>VІІ.</t>
  </si>
  <si>
    <t>в това число:</t>
  </si>
  <si>
    <t>Туя западна</t>
  </si>
  <si>
    <t>Арония</t>
  </si>
  <si>
    <t>Кедър хималайски</t>
  </si>
  <si>
    <t>Орех обикновен</t>
  </si>
  <si>
    <t>Пираканта</t>
  </si>
  <si>
    <t>ОБЩО СЕДЕМГОДИШНИ</t>
  </si>
  <si>
    <t>СЕДЕМГОДИШНИ</t>
  </si>
  <si>
    <t>за инвентаризация на посевите в държавните горски разсадници</t>
  </si>
  <si>
    <t xml:space="preserve">Nо по ред </t>
  </si>
  <si>
    <t xml:space="preserve">Засети семена </t>
  </si>
  <si>
    <t>В СЕМЕНИЩА НА ОТКРИТО</t>
  </si>
  <si>
    <t>Китайски мехурник</t>
  </si>
  <si>
    <t>ОБЩО :</t>
  </si>
  <si>
    <t>В ОРАНЖЕРИИ И ПАРНИЦИ</t>
  </si>
  <si>
    <t>ОСЕМГОДИШНИ</t>
  </si>
  <si>
    <t xml:space="preserve">ОБОБЩИТЕЛЕН  ПРОТОКОЛ </t>
  </si>
  <si>
    <t>Лавровишна</t>
  </si>
  <si>
    <t>Ела кавказка</t>
  </si>
  <si>
    <t>VІІІ.</t>
  </si>
  <si>
    <t>Ела сребриста</t>
  </si>
  <si>
    <t>Пауловния</t>
  </si>
  <si>
    <t>СЗДП - ВРАЦА</t>
  </si>
  <si>
    <t>СЦДП - ГАБРОВО</t>
  </si>
  <si>
    <t>ЮЗДП - БЛАГОЕВГРАД</t>
  </si>
  <si>
    <t>ЮЦДП - СМОЛЯН</t>
  </si>
  <si>
    <t>ЮИДП - СЛИВЕН</t>
  </si>
  <si>
    <t xml:space="preserve">Кедър атласки </t>
  </si>
  <si>
    <t xml:space="preserve">Смърч обикновен </t>
  </si>
  <si>
    <t xml:space="preserve">ИГЛОЛИСТНИ </t>
  </si>
  <si>
    <t xml:space="preserve">VІ. </t>
  </si>
  <si>
    <t>Секвоя гигантска</t>
  </si>
  <si>
    <t xml:space="preserve">Ела обикновена </t>
  </si>
  <si>
    <t>ДЕВЕТГОДИШНИ</t>
  </si>
  <si>
    <t>СИДП - ШУМЕН</t>
  </si>
  <si>
    <t xml:space="preserve">Явор обикновен </t>
  </si>
  <si>
    <t>м</t>
  </si>
  <si>
    <t>кг</t>
  </si>
  <si>
    <t>бр./м</t>
  </si>
  <si>
    <t>остават за доотглеж-дане, хил. бр.</t>
  </si>
  <si>
    <t>Дюля японска</t>
  </si>
  <si>
    <t xml:space="preserve">Дрян обикновен </t>
  </si>
  <si>
    <t>ІХ.</t>
  </si>
  <si>
    <t>ВСИЧКО иглолистни</t>
  </si>
  <si>
    <t>ВСИЧКО храсти</t>
  </si>
  <si>
    <t>ВСИЧКО широколистни</t>
  </si>
  <si>
    <t>Гледичия тришипна</t>
  </si>
  <si>
    <t xml:space="preserve">ОБЩО ОСЕМГОДИШНИ </t>
  </si>
  <si>
    <t>VІІІ</t>
  </si>
  <si>
    <t>Бреза обикновена</t>
  </si>
  <si>
    <t>ОТДЕЛ "ДЪРЖАВНИ ГОРСКИ ПРЕДПРИЯТИЯ" В МЗХ</t>
  </si>
  <si>
    <t>Приложение № 15</t>
  </si>
  <si>
    <t>към чл. 35, ал. 3</t>
  </si>
  <si>
    <t>Х.</t>
  </si>
  <si>
    <t>ДЕСЕТГОДИШНИ</t>
  </si>
  <si>
    <t xml:space="preserve">Дъб зимен </t>
  </si>
  <si>
    <t>ОБЩО ЕДНОГОДИШНИ</t>
  </si>
  <si>
    <t>Платан източен</t>
  </si>
  <si>
    <t>Дървовидна ружа</t>
  </si>
  <si>
    <t>ЮЗДП - БЛАГОЕВГРАД m2</t>
  </si>
  <si>
    <t>Котонеастър дамеров</t>
  </si>
  <si>
    <t xml:space="preserve">X. </t>
  </si>
  <si>
    <t>VIII.</t>
  </si>
  <si>
    <t xml:space="preserve">ОБЩО ДЕСЕТГОДИШНИ </t>
  </si>
  <si>
    <t>Клен червен</t>
  </si>
  <si>
    <t xml:space="preserve">Аморфа </t>
  </si>
  <si>
    <t>Гинко билоба</t>
  </si>
  <si>
    <t>Златен дъжд</t>
  </si>
  <si>
    <t>Мукина</t>
  </si>
  <si>
    <t>Явор гинала</t>
  </si>
  <si>
    <t>XІ.</t>
  </si>
  <si>
    <t>ХІІ.</t>
  </si>
  <si>
    <t>Туя смарагдова</t>
  </si>
  <si>
    <t>Череша обикновена/ дива</t>
  </si>
  <si>
    <t xml:space="preserve">Леска обикновена </t>
  </si>
  <si>
    <t>Люляк</t>
  </si>
  <si>
    <t>ОБЩО ДЕВЕТГОДИШНИ</t>
  </si>
  <si>
    <t>Еводия</t>
  </si>
  <si>
    <t>Нар</t>
  </si>
  <si>
    <t>ЕДИНАДЕСЕТГОДИШНИ</t>
  </si>
  <si>
    <t>ОБЩО ЕДИНАДЕСЕТГОДИШНИ</t>
  </si>
  <si>
    <t>ДВАНАДЕСЕТГОДИШНИ</t>
  </si>
  <si>
    <t>ОБЩО ДВАНАДЕСЕТГОДИШНИ</t>
  </si>
  <si>
    <t>ТРИНАДЕСЕТГОДИШНИ</t>
  </si>
  <si>
    <t>Орех</t>
  </si>
  <si>
    <t>Орех черен</t>
  </si>
  <si>
    <t xml:space="preserve">Платан източен </t>
  </si>
  <si>
    <t>ОБЩО ТРИНАДЕСЕТГОДИШНИ</t>
  </si>
  <si>
    <t>VII.</t>
  </si>
  <si>
    <t>XIII.</t>
  </si>
  <si>
    <t>ІI</t>
  </si>
  <si>
    <t>ІI.</t>
  </si>
  <si>
    <t>VI.</t>
  </si>
  <si>
    <t>Дугласка зелена</t>
  </si>
  <si>
    <t>Смърч сръбски</t>
  </si>
  <si>
    <t xml:space="preserve">Бук обикновен </t>
  </si>
  <si>
    <t>ХІV.</t>
  </si>
  <si>
    <t>ЧЕТИРИНАДЕСЕТГОДИШНИ</t>
  </si>
  <si>
    <t>ОБЩО ЧЕТИРИНАДЕСЕТГОДИШНИ</t>
  </si>
  <si>
    <t>ЮЦДП - СМОЛЯН m2</t>
  </si>
  <si>
    <t>Пауловня</t>
  </si>
  <si>
    <t>Дрян обикновен</t>
  </si>
  <si>
    <t>Ела гръцка</t>
  </si>
  <si>
    <t>XIV.</t>
  </si>
  <si>
    <t>ІII</t>
  </si>
  <si>
    <t>ІII.</t>
  </si>
  <si>
    <t>ХII.</t>
  </si>
  <si>
    <t>IV.</t>
  </si>
  <si>
    <t>I.</t>
  </si>
  <si>
    <t>Туя златиста</t>
  </si>
  <si>
    <t>ХV.</t>
  </si>
  <si>
    <t>ПЕТНАДЕСЕТГОДИШНИ</t>
  </si>
  <si>
    <t>ОБЩО ПЕТНАДЕСЕТГОДИШНИ</t>
  </si>
  <si>
    <t>Круша обикновена</t>
  </si>
  <si>
    <t>Липа дребнолистна</t>
  </si>
  <si>
    <t>Мъждрян</t>
  </si>
  <si>
    <t>Копривка</t>
  </si>
  <si>
    <t>Мура черна</t>
  </si>
  <si>
    <t>Котонеастър</t>
  </si>
  <si>
    <t>Лъжекипарис</t>
  </si>
  <si>
    <t>XV.</t>
  </si>
  <si>
    <t xml:space="preserve"> от м. септември 2019 г.</t>
  </si>
  <si>
    <t>ІV</t>
  </si>
  <si>
    <t xml:space="preserve">IX. </t>
  </si>
  <si>
    <t>Х</t>
  </si>
  <si>
    <t>XI.</t>
  </si>
  <si>
    <t>ХIII.</t>
  </si>
  <si>
    <t>ХIV.</t>
  </si>
  <si>
    <t>ХVI.</t>
  </si>
  <si>
    <t>ШЕСТНАДЕСЕТГОДИШНИ</t>
  </si>
  <si>
    <t>ОБЩО ШЕСТНАДЕСЕТГОДИШНИ</t>
  </si>
  <si>
    <t>XVI.</t>
  </si>
  <si>
    <t>Клек</t>
  </si>
  <si>
    <r>
      <t xml:space="preserve">Кипарис </t>
    </r>
    <r>
      <rPr>
        <b/>
        <sz val="11"/>
        <color indexed="10"/>
        <rFont val="Calibri"/>
        <family val="2"/>
      </rPr>
      <t>обикновен</t>
    </r>
  </si>
  <si>
    <t xml:space="preserve">Глициния </t>
  </si>
  <si>
    <t>Елша черна</t>
  </si>
  <si>
    <t>Магнолия опадваща</t>
  </si>
  <si>
    <t>Магнолия вечнозелена</t>
  </si>
  <si>
    <t>Люляк индийски</t>
  </si>
  <si>
    <t>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</si>
</sst>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  <numFmt numFmtId="186" formatCode="_-* #,##0.0\ _л_в_-;\-* #,##0.0\ _л_в_-;_-* &quot;-&quot;??\ _л_в_-;_-@_-"/>
    <numFmt numFmtId="187" formatCode="#,##0.0"/>
    <numFmt numFmtId="188" formatCode="0.00000"/>
    <numFmt numFmtId="189" formatCode="0.0000"/>
    <numFmt numFmtId="190" formatCode="_-* #,##0.00\ _ë_â_-;\-* #,##0.00\ _ë_â_-;_-* &quot;-&quot;??\ _ë_â_-;_-@_-"/>
    <numFmt numFmtId="191" formatCode="_-* #,##0.000\ _л_в_-;\-* #,##0.000\ _л_в_-;_-* &quot;-&quot;??\ _л_в_-;_-@_-"/>
    <numFmt numFmtId="192" formatCode="0.00;[Red]0.00"/>
    <numFmt numFmtId="193" formatCode="_-* #,##0.0000\ _л_в_-;\-* #,##0.0000\ _л_в_-;_-* &quot;-&quot;??\ _л_в_-;_-@_-"/>
    <numFmt numFmtId="194" formatCode="_-* #,##0\ _л_в_-;\-* #,##0\ _л_в_-;_-* &quot;-&quot;??\ _л_в_-;_-@_-"/>
    <numFmt numFmtId="195" formatCode="0.0;[Red]0.0"/>
    <numFmt numFmtId="196" formatCode="0;[Red]0"/>
    <numFmt numFmtId="197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185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185" fontId="21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Alignment="1">
      <alignment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right" vertical="center" wrapText="1"/>
    </xf>
    <xf numFmtId="185" fontId="22" fillId="0" borderId="13" xfId="0" applyNumberFormat="1" applyFont="1" applyFill="1" applyBorder="1" applyAlignment="1">
      <alignment horizontal="right" vertical="center" wrapText="1"/>
    </xf>
    <xf numFmtId="185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right" vertical="center" wrapText="1"/>
    </xf>
    <xf numFmtId="185" fontId="22" fillId="0" borderId="15" xfId="0" applyNumberFormat="1" applyFont="1" applyFill="1" applyBorder="1" applyAlignment="1">
      <alignment horizontal="right" vertical="center" wrapText="1"/>
    </xf>
    <xf numFmtId="185" fontId="22" fillId="0" borderId="16" xfId="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right" vertical="center" wrapText="1"/>
    </xf>
    <xf numFmtId="1" fontId="22" fillId="0" borderId="17" xfId="0" applyNumberFormat="1" applyFont="1" applyFill="1" applyBorder="1" applyAlignment="1">
      <alignment horizontal="right" vertical="center" wrapText="1"/>
    </xf>
    <xf numFmtId="185" fontId="22" fillId="0" borderId="17" xfId="0" applyNumberFormat="1" applyFont="1" applyFill="1" applyBorder="1" applyAlignment="1">
      <alignment horizontal="right" vertical="center" wrapText="1"/>
    </xf>
    <xf numFmtId="185" fontId="22" fillId="0" borderId="18" xfId="0" applyNumberFormat="1" applyFont="1" applyFill="1" applyBorder="1" applyAlignment="1">
      <alignment horizontal="right" vertical="center" wrapText="1"/>
    </xf>
    <xf numFmtId="2" fontId="21" fillId="0" borderId="19" xfId="0" applyNumberFormat="1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right" vertical="center" wrapText="1"/>
    </xf>
    <xf numFmtId="1" fontId="21" fillId="0" borderId="19" xfId="0" applyNumberFormat="1" applyFont="1" applyFill="1" applyBorder="1" applyAlignment="1">
      <alignment horizontal="right" vertical="top" wrapText="1"/>
    </xf>
    <xf numFmtId="185" fontId="21" fillId="0" borderId="19" xfId="0" applyNumberFormat="1" applyFont="1" applyFill="1" applyBorder="1" applyAlignment="1">
      <alignment horizontal="right" vertical="center" wrapText="1"/>
    </xf>
    <xf numFmtId="185" fontId="21" fillId="0" borderId="2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center" wrapText="1"/>
    </xf>
    <xf numFmtId="185" fontId="21" fillId="0" borderId="10" xfId="0" applyNumberFormat="1" applyFont="1" applyFill="1" applyBorder="1" applyAlignment="1">
      <alignment horizontal="right" vertical="center" wrapText="1"/>
    </xf>
    <xf numFmtId="185" fontId="21" fillId="0" borderId="21" xfId="0" applyNumberFormat="1" applyFont="1" applyFill="1" applyBorder="1" applyAlignment="1">
      <alignment horizontal="right" vertical="center" wrapText="1"/>
    </xf>
    <xf numFmtId="2" fontId="22" fillId="0" borderId="22" xfId="0" applyNumberFormat="1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right" vertical="center" wrapText="1"/>
    </xf>
    <xf numFmtId="1" fontId="22" fillId="0" borderId="22" xfId="0" applyNumberFormat="1" applyFont="1" applyFill="1" applyBorder="1" applyAlignment="1">
      <alignment horizontal="right" vertical="top" wrapText="1"/>
    </xf>
    <xf numFmtId="185" fontId="22" fillId="0" borderId="22" xfId="0" applyNumberFormat="1" applyFont="1" applyFill="1" applyBorder="1" applyAlignment="1">
      <alignment horizontal="right" vertical="center" wrapText="1"/>
    </xf>
    <xf numFmtId="185" fontId="22" fillId="0" borderId="23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right" vertical="center" wrapText="1"/>
    </xf>
    <xf numFmtId="1" fontId="21" fillId="0" borderId="24" xfId="0" applyNumberFormat="1" applyFont="1" applyFill="1" applyBorder="1" applyAlignment="1">
      <alignment horizontal="right" vertical="top" wrapText="1"/>
    </xf>
    <xf numFmtId="185" fontId="21" fillId="0" borderId="24" xfId="0" applyNumberFormat="1" applyFont="1" applyFill="1" applyBorder="1" applyAlignment="1">
      <alignment horizontal="right" vertical="center" wrapText="1"/>
    </xf>
    <xf numFmtId="185" fontId="21" fillId="0" borderId="25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left" vertical="center" wrapText="1"/>
    </xf>
    <xf numFmtId="2" fontId="21" fillId="0" borderId="24" xfId="0" applyNumberFormat="1" applyFont="1" applyFill="1" applyBorder="1" applyAlignment="1">
      <alignment horizontal="left" vertical="top" wrapText="1"/>
    </xf>
    <xf numFmtId="2" fontId="22" fillId="0" borderId="26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right" vertical="top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right" vertical="center" wrapText="1"/>
    </xf>
    <xf numFmtId="1" fontId="21" fillId="0" borderId="15" xfId="0" applyNumberFormat="1" applyFont="1" applyFill="1" applyBorder="1" applyAlignment="1">
      <alignment horizontal="right" vertical="top" wrapText="1"/>
    </xf>
    <xf numFmtId="185" fontId="21" fillId="0" borderId="15" xfId="0" applyNumberFormat="1" applyFont="1" applyFill="1" applyBorder="1" applyAlignment="1">
      <alignment horizontal="right" vertical="center" wrapText="1"/>
    </xf>
    <xf numFmtId="185" fontId="21" fillId="0" borderId="16" xfId="0" applyNumberFormat="1" applyFont="1" applyFill="1" applyBorder="1" applyAlignment="1">
      <alignment horizontal="right" vertical="center" wrapText="1"/>
    </xf>
    <xf numFmtId="1" fontId="21" fillId="0" borderId="22" xfId="0" applyNumberFormat="1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right" vertical="center" wrapText="1"/>
    </xf>
    <xf numFmtId="1" fontId="21" fillId="0" borderId="26" xfId="0" applyNumberFormat="1" applyFont="1" applyFill="1" applyBorder="1" applyAlignment="1">
      <alignment horizontal="right" vertical="top" wrapText="1"/>
    </xf>
    <xf numFmtId="0" fontId="22" fillId="0" borderId="27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22" fillId="0" borderId="2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right" vertical="center" wrapText="1"/>
    </xf>
    <xf numFmtId="185" fontId="22" fillId="0" borderId="28" xfId="0" applyNumberFormat="1" applyFont="1" applyFill="1" applyBorder="1" applyAlignment="1">
      <alignment horizontal="right" vertical="center" wrapText="1"/>
    </xf>
    <xf numFmtId="185" fontId="22" fillId="0" borderId="29" xfId="0" applyNumberFormat="1" applyFont="1" applyFill="1" applyBorder="1" applyAlignment="1">
      <alignment horizontal="right" vertical="center" wrapText="1"/>
    </xf>
    <xf numFmtId="1" fontId="21" fillId="0" borderId="28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right" vertical="center" wrapText="1"/>
    </xf>
    <xf numFmtId="185" fontId="22" fillId="0" borderId="26" xfId="0" applyNumberFormat="1" applyFont="1" applyFill="1" applyBorder="1" applyAlignment="1">
      <alignment horizontal="right" vertical="center" wrapText="1"/>
    </xf>
    <xf numFmtId="185" fontId="22" fillId="0" borderId="27" xfId="0" applyNumberFormat="1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vertical="center" wrapText="1"/>
    </xf>
    <xf numFmtId="185" fontId="21" fillId="0" borderId="26" xfId="0" applyNumberFormat="1" applyFont="1" applyFill="1" applyBorder="1" applyAlignment="1">
      <alignment horizontal="right" vertical="center" wrapText="1"/>
    </xf>
    <xf numFmtId="185" fontId="21" fillId="0" borderId="27" xfId="0" applyNumberFormat="1" applyFont="1" applyFill="1" applyBorder="1" applyAlignment="1">
      <alignment horizontal="right" vertical="center" wrapText="1"/>
    </xf>
    <xf numFmtId="1" fontId="21" fillId="0" borderId="24" xfId="0" applyNumberFormat="1" applyFont="1" applyFill="1" applyBorder="1" applyAlignment="1">
      <alignment horizontal="right" vertical="center" wrapText="1"/>
    </xf>
    <xf numFmtId="1" fontId="21" fillId="0" borderId="30" xfId="0" applyNumberFormat="1" applyFont="1" applyFill="1" applyBorder="1" applyAlignment="1">
      <alignment horizontal="right" vertical="top" wrapText="1"/>
    </xf>
    <xf numFmtId="0" fontId="22" fillId="0" borderId="31" xfId="0" applyFont="1" applyFill="1" applyBorder="1" applyAlignment="1">
      <alignment horizontal="left" vertical="top" wrapText="1"/>
    </xf>
    <xf numFmtId="2" fontId="21" fillId="0" borderId="31" xfId="0" applyNumberFormat="1" applyFont="1" applyFill="1" applyBorder="1" applyAlignment="1">
      <alignment horizontal="right" vertical="top" wrapText="1"/>
    </xf>
    <xf numFmtId="1" fontId="21" fillId="0" borderId="31" xfId="0" applyNumberFormat="1" applyFont="1" applyFill="1" applyBorder="1" applyAlignment="1">
      <alignment horizontal="right" vertical="top" wrapText="1"/>
    </xf>
    <xf numFmtId="185" fontId="21" fillId="0" borderId="31" xfId="0" applyNumberFormat="1" applyFont="1" applyFill="1" applyBorder="1" applyAlignment="1">
      <alignment horizontal="right" vertical="top" wrapText="1"/>
    </xf>
    <xf numFmtId="185" fontId="21" fillId="0" borderId="32" xfId="0" applyNumberFormat="1" applyFont="1" applyFill="1" applyBorder="1" applyAlignment="1">
      <alignment horizontal="right" vertical="top" wrapText="1"/>
    </xf>
    <xf numFmtId="0" fontId="22" fillId="0" borderId="28" xfId="0" applyFont="1" applyFill="1" applyBorder="1" applyAlignment="1">
      <alignment horizontal="left" vertical="top" wrapText="1"/>
    </xf>
    <xf numFmtId="2" fontId="21" fillId="0" borderId="28" xfId="0" applyNumberFormat="1" applyFont="1" applyFill="1" applyBorder="1" applyAlignment="1">
      <alignment horizontal="right" vertical="top" wrapText="1"/>
    </xf>
    <xf numFmtId="185" fontId="21" fillId="0" borderId="28" xfId="0" applyNumberFormat="1" applyFont="1" applyFill="1" applyBorder="1" applyAlignment="1">
      <alignment horizontal="right" vertical="top" wrapText="1"/>
    </xf>
    <xf numFmtId="185" fontId="21" fillId="0" borderId="29" xfId="0" applyNumberFormat="1" applyFont="1" applyFill="1" applyBorder="1" applyAlignment="1">
      <alignment horizontal="right" vertical="top" wrapText="1"/>
    </xf>
    <xf numFmtId="2" fontId="22" fillId="0" borderId="22" xfId="0" applyNumberFormat="1" applyFont="1" applyFill="1" applyBorder="1" applyAlignment="1">
      <alignment horizontal="right" vertical="top" wrapText="1"/>
    </xf>
    <xf numFmtId="185" fontId="22" fillId="0" borderId="22" xfId="0" applyNumberFormat="1" applyFont="1" applyFill="1" applyBorder="1" applyAlignment="1">
      <alignment horizontal="right" vertical="top" wrapText="1"/>
    </xf>
    <xf numFmtId="185" fontId="22" fillId="0" borderId="23" xfId="0" applyNumberFormat="1" applyFont="1" applyFill="1" applyBorder="1" applyAlignment="1">
      <alignment horizontal="right" vertical="top" wrapText="1"/>
    </xf>
    <xf numFmtId="2" fontId="21" fillId="0" borderId="19" xfId="0" applyNumberFormat="1" applyFont="1" applyFill="1" applyBorder="1" applyAlignment="1">
      <alignment horizontal="right" vertical="top" wrapText="1"/>
    </xf>
    <xf numFmtId="185" fontId="21" fillId="0" borderId="19" xfId="0" applyNumberFormat="1" applyFont="1" applyFill="1" applyBorder="1" applyAlignment="1">
      <alignment horizontal="right" vertical="top" wrapText="1"/>
    </xf>
    <xf numFmtId="185" fontId="21" fillId="0" borderId="20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Fill="1" applyAlignment="1">
      <alignment/>
    </xf>
    <xf numFmtId="2" fontId="21" fillId="0" borderId="24" xfId="0" applyNumberFormat="1" applyFont="1" applyFill="1" applyBorder="1" applyAlignment="1">
      <alignment horizontal="right" vertical="top" wrapText="1"/>
    </xf>
    <xf numFmtId="185" fontId="21" fillId="0" borderId="24" xfId="0" applyNumberFormat="1" applyFont="1" applyFill="1" applyBorder="1" applyAlignment="1">
      <alignment horizontal="right" vertical="top" wrapText="1"/>
    </xf>
    <xf numFmtId="185" fontId="21" fillId="0" borderId="25" xfId="0" applyNumberFormat="1" applyFont="1" applyFill="1" applyBorder="1" applyAlignment="1">
      <alignment horizontal="right" vertical="top" wrapText="1"/>
    </xf>
    <xf numFmtId="2" fontId="22" fillId="0" borderId="26" xfId="0" applyNumberFormat="1" applyFont="1" applyFill="1" applyBorder="1" applyAlignment="1">
      <alignment/>
    </xf>
    <xf numFmtId="2" fontId="22" fillId="0" borderId="26" xfId="0" applyNumberFormat="1" applyFont="1" applyFill="1" applyBorder="1" applyAlignment="1">
      <alignment horizontal="right" vertical="top" wrapText="1"/>
    </xf>
    <xf numFmtId="185" fontId="22" fillId="0" borderId="26" xfId="0" applyNumberFormat="1" applyFont="1" applyFill="1" applyBorder="1" applyAlignment="1">
      <alignment horizontal="right" vertical="top" wrapText="1"/>
    </xf>
    <xf numFmtId="185" fontId="22" fillId="0" borderId="27" xfId="0" applyNumberFormat="1" applyFont="1" applyFill="1" applyBorder="1" applyAlignment="1">
      <alignment horizontal="right" vertical="top" wrapText="1"/>
    </xf>
    <xf numFmtId="2" fontId="22" fillId="0" borderId="22" xfId="0" applyNumberFormat="1" applyFont="1" applyFill="1" applyBorder="1" applyAlignment="1">
      <alignment/>
    </xf>
    <xf numFmtId="0" fontId="22" fillId="0" borderId="33" xfId="0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/>
    </xf>
    <xf numFmtId="2" fontId="22" fillId="0" borderId="22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right"/>
    </xf>
    <xf numFmtId="1" fontId="21" fillId="0" borderId="19" xfId="0" applyNumberFormat="1" applyFont="1" applyFill="1" applyBorder="1" applyAlignment="1">
      <alignment horizontal="right"/>
    </xf>
    <xf numFmtId="185" fontId="21" fillId="0" borderId="19" xfId="0" applyNumberFormat="1" applyFont="1" applyFill="1" applyBorder="1" applyAlignment="1">
      <alignment horizontal="right"/>
    </xf>
    <xf numFmtId="185" fontId="21" fillId="0" borderId="20" xfId="0" applyNumberFormat="1" applyFont="1" applyFill="1" applyBorder="1" applyAlignment="1">
      <alignment horizontal="right"/>
    </xf>
    <xf numFmtId="2" fontId="21" fillId="0" borderId="24" xfId="0" applyNumberFormat="1" applyFont="1" applyFill="1" applyBorder="1" applyAlignment="1">
      <alignment/>
    </xf>
    <xf numFmtId="2" fontId="21" fillId="0" borderId="24" xfId="0" applyNumberFormat="1" applyFont="1" applyFill="1" applyBorder="1" applyAlignment="1">
      <alignment horizontal="right"/>
    </xf>
    <xf numFmtId="185" fontId="21" fillId="0" borderId="24" xfId="0" applyNumberFormat="1" applyFont="1" applyFill="1" applyBorder="1" applyAlignment="1">
      <alignment horizontal="right"/>
    </xf>
    <xf numFmtId="185" fontId="21" fillId="0" borderId="25" xfId="0" applyNumberFormat="1" applyFont="1" applyFill="1" applyBorder="1" applyAlignment="1">
      <alignment horizontal="right"/>
    </xf>
    <xf numFmtId="2" fontId="21" fillId="0" borderId="30" xfId="0" applyNumberFormat="1" applyFont="1" applyFill="1" applyBorder="1" applyAlignment="1">
      <alignment horizontal="right" vertical="top" wrapText="1"/>
    </xf>
    <xf numFmtId="185" fontId="21" fillId="0" borderId="30" xfId="0" applyNumberFormat="1" applyFont="1" applyFill="1" applyBorder="1" applyAlignment="1">
      <alignment horizontal="right" vertical="top" wrapText="1"/>
    </xf>
    <xf numFmtId="185" fontId="21" fillId="0" borderId="34" xfId="0" applyNumberFormat="1" applyFont="1" applyFill="1" applyBorder="1" applyAlignment="1">
      <alignment horizontal="right" vertical="top" wrapText="1"/>
    </xf>
    <xf numFmtId="2" fontId="22" fillId="0" borderId="15" xfId="0" applyNumberFormat="1" applyFont="1" applyFill="1" applyBorder="1" applyAlignment="1">
      <alignment horizontal="left" vertical="top" wrapText="1"/>
    </xf>
    <xf numFmtId="2" fontId="21" fillId="0" borderId="15" xfId="0" applyNumberFormat="1" applyFont="1" applyFill="1" applyBorder="1" applyAlignment="1">
      <alignment horizontal="right" vertical="top" wrapText="1"/>
    </xf>
    <xf numFmtId="185" fontId="21" fillId="0" borderId="15" xfId="0" applyNumberFormat="1" applyFont="1" applyFill="1" applyBorder="1" applyAlignment="1">
      <alignment horizontal="right" vertical="top" wrapText="1"/>
    </xf>
    <xf numFmtId="185" fontId="21" fillId="0" borderId="16" xfId="0" applyNumberFormat="1" applyFont="1" applyFill="1" applyBorder="1" applyAlignment="1">
      <alignment horizontal="right" vertical="top" wrapText="1"/>
    </xf>
    <xf numFmtId="185" fontId="22" fillId="0" borderId="22" xfId="0" applyNumberFormat="1" applyFont="1" applyFill="1" applyBorder="1" applyAlignment="1">
      <alignment horizontal="right"/>
    </xf>
    <xf numFmtId="185" fontId="22" fillId="0" borderId="23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0" fontId="22" fillId="0" borderId="33" xfId="0" applyNumberFormat="1" applyFont="1" applyFill="1" applyBorder="1" applyAlignment="1">
      <alignment horizontal="center" vertical="top" wrapText="1"/>
    </xf>
    <xf numFmtId="1" fontId="21" fillId="0" borderId="24" xfId="0" applyNumberFormat="1" applyFont="1" applyFill="1" applyBorder="1" applyAlignment="1">
      <alignment horizontal="right"/>
    </xf>
    <xf numFmtId="1" fontId="22" fillId="0" borderId="22" xfId="0" applyNumberFormat="1" applyFont="1" applyFill="1" applyBorder="1" applyAlignment="1">
      <alignment horizontal="right"/>
    </xf>
    <xf numFmtId="2" fontId="23" fillId="0" borderId="35" xfId="0" applyNumberFormat="1" applyFont="1" applyFill="1" applyBorder="1" applyAlignment="1">
      <alignment horizontal="right" vertical="top" wrapText="1"/>
    </xf>
    <xf numFmtId="2" fontId="22" fillId="0" borderId="17" xfId="0" applyNumberFormat="1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1" fontId="21" fillId="0" borderId="15" xfId="0" applyNumberFormat="1" applyFont="1" applyFill="1" applyBorder="1" applyAlignment="1">
      <alignment horizontal="right"/>
    </xf>
    <xf numFmtId="0" fontId="22" fillId="0" borderId="36" xfId="0" applyFont="1" applyFill="1" applyBorder="1" applyAlignment="1">
      <alignment horizontal="center"/>
    </xf>
    <xf numFmtId="0" fontId="22" fillId="0" borderId="28" xfId="0" applyFont="1" applyFill="1" applyBorder="1" applyAlignment="1">
      <alignment/>
    </xf>
    <xf numFmtId="2" fontId="21" fillId="0" borderId="28" xfId="0" applyNumberFormat="1" applyFont="1" applyFill="1" applyBorder="1" applyAlignment="1">
      <alignment horizontal="right"/>
    </xf>
    <xf numFmtId="1" fontId="21" fillId="0" borderId="28" xfId="0" applyNumberFormat="1" applyFont="1" applyFill="1" applyBorder="1" applyAlignment="1">
      <alignment horizontal="right"/>
    </xf>
    <xf numFmtId="185" fontId="21" fillId="0" borderId="28" xfId="0" applyNumberFormat="1" applyFont="1" applyFill="1" applyBorder="1" applyAlignment="1">
      <alignment horizontal="right"/>
    </xf>
    <xf numFmtId="185" fontId="21" fillId="0" borderId="29" xfId="0" applyNumberFormat="1" applyFont="1" applyFill="1" applyBorder="1" applyAlignment="1">
      <alignment horizontal="right"/>
    </xf>
    <xf numFmtId="2" fontId="21" fillId="0" borderId="26" xfId="0" applyNumberFormat="1" applyFont="1" applyFill="1" applyBorder="1" applyAlignment="1">
      <alignment horizontal="right" vertical="top" wrapText="1"/>
    </xf>
    <xf numFmtId="185" fontId="21" fillId="0" borderId="26" xfId="0" applyNumberFormat="1" applyFont="1" applyFill="1" applyBorder="1" applyAlignment="1">
      <alignment horizontal="right" vertical="top" wrapText="1"/>
    </xf>
    <xf numFmtId="185" fontId="21" fillId="0" borderId="27" xfId="0" applyNumberFormat="1" applyFont="1" applyFill="1" applyBorder="1" applyAlignment="1">
      <alignment horizontal="right" vertical="top" wrapText="1"/>
    </xf>
    <xf numFmtId="2" fontId="21" fillId="0" borderId="26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 horizontal="right"/>
    </xf>
    <xf numFmtId="185" fontId="21" fillId="0" borderId="26" xfId="0" applyNumberFormat="1" applyFont="1" applyFill="1" applyBorder="1" applyAlignment="1">
      <alignment horizontal="right"/>
    </xf>
    <xf numFmtId="185" fontId="21" fillId="0" borderId="27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right"/>
    </xf>
    <xf numFmtId="2" fontId="22" fillId="0" borderId="13" xfId="0" applyNumberFormat="1" applyFont="1" applyFill="1" applyBorder="1" applyAlignment="1">
      <alignment horizontal="left" vertical="top" wrapText="1"/>
    </xf>
    <xf numFmtId="2" fontId="21" fillId="0" borderId="13" xfId="0" applyNumberFormat="1" applyFont="1" applyFill="1" applyBorder="1" applyAlignment="1">
      <alignment horizontal="right" vertical="top" wrapText="1"/>
    </xf>
    <xf numFmtId="1" fontId="21" fillId="0" borderId="13" xfId="0" applyNumberFormat="1" applyFont="1" applyFill="1" applyBorder="1" applyAlignment="1">
      <alignment horizontal="right" vertical="top" wrapText="1"/>
    </xf>
    <xf numFmtId="185" fontId="21" fillId="0" borderId="13" xfId="0" applyNumberFormat="1" applyFont="1" applyFill="1" applyBorder="1" applyAlignment="1">
      <alignment horizontal="right" vertical="top" wrapText="1"/>
    </xf>
    <xf numFmtId="185" fontId="21" fillId="0" borderId="14" xfId="0" applyNumberFormat="1" applyFont="1" applyFill="1" applyBorder="1" applyAlignment="1">
      <alignment horizontal="right" vertical="top" wrapText="1"/>
    </xf>
    <xf numFmtId="0" fontId="22" fillId="0" borderId="37" xfId="0" applyFont="1" applyFill="1" applyBorder="1" applyAlignment="1">
      <alignment/>
    </xf>
    <xf numFmtId="0" fontId="22" fillId="0" borderId="38" xfId="0" applyFont="1" applyFill="1" applyBorder="1" applyAlignment="1">
      <alignment horizontal="left"/>
    </xf>
    <xf numFmtId="2" fontId="22" fillId="0" borderId="26" xfId="0" applyNumberFormat="1" applyFont="1" applyFill="1" applyBorder="1" applyAlignment="1">
      <alignment horizontal="right"/>
    </xf>
    <xf numFmtId="1" fontId="22" fillId="0" borderId="26" xfId="0" applyNumberFormat="1" applyFont="1" applyFill="1" applyBorder="1" applyAlignment="1">
      <alignment horizontal="right"/>
    </xf>
    <xf numFmtId="185" fontId="22" fillId="0" borderId="26" xfId="0" applyNumberFormat="1" applyFont="1" applyFill="1" applyBorder="1" applyAlignment="1">
      <alignment horizontal="right"/>
    </xf>
    <xf numFmtId="185" fontId="22" fillId="0" borderId="27" xfId="0" applyNumberFormat="1" applyFont="1" applyFill="1" applyBorder="1" applyAlignment="1">
      <alignment horizontal="right"/>
    </xf>
    <xf numFmtId="185" fontId="22" fillId="0" borderId="0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right"/>
    </xf>
    <xf numFmtId="185" fontId="21" fillId="0" borderId="10" xfId="0" applyNumberFormat="1" applyFont="1" applyFill="1" applyBorder="1" applyAlignment="1">
      <alignment horizontal="right"/>
    </xf>
    <xf numFmtId="185" fontId="21" fillId="0" borderId="21" xfId="0" applyNumberFormat="1" applyFont="1" applyFill="1" applyBorder="1" applyAlignment="1">
      <alignment horizontal="right"/>
    </xf>
    <xf numFmtId="2" fontId="22" fillId="0" borderId="13" xfId="0" applyNumberFormat="1" applyFont="1" applyFill="1" applyBorder="1" applyAlignment="1">
      <alignment horizontal="right"/>
    </xf>
    <xf numFmtId="1" fontId="22" fillId="0" borderId="13" xfId="0" applyNumberFormat="1" applyFont="1" applyFill="1" applyBorder="1" applyAlignment="1">
      <alignment horizontal="right"/>
    </xf>
    <xf numFmtId="185" fontId="22" fillId="0" borderId="13" xfId="0" applyNumberFormat="1" applyFont="1" applyFill="1" applyBorder="1" applyAlignment="1">
      <alignment horizontal="right"/>
    </xf>
    <xf numFmtId="185" fontId="22" fillId="0" borderId="14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/>
    </xf>
    <xf numFmtId="1" fontId="22" fillId="0" borderId="17" xfId="0" applyNumberFormat="1" applyFont="1" applyFill="1" applyBorder="1" applyAlignment="1">
      <alignment horizontal="right"/>
    </xf>
    <xf numFmtId="185" fontId="22" fillId="0" borderId="17" xfId="0" applyNumberFormat="1" applyFont="1" applyFill="1" applyBorder="1" applyAlignment="1">
      <alignment horizontal="right"/>
    </xf>
    <xf numFmtId="185" fontId="22" fillId="0" borderId="18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1" fontId="21" fillId="0" borderId="13" xfId="0" applyNumberFormat="1" applyFont="1" applyFill="1" applyBorder="1" applyAlignment="1">
      <alignment horizontal="right"/>
    </xf>
    <xf numFmtId="185" fontId="21" fillId="0" borderId="32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0" fontId="22" fillId="0" borderId="26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2" fontId="21" fillId="0" borderId="39" xfId="0" applyNumberFormat="1" applyFont="1" applyFill="1" applyBorder="1" applyAlignment="1">
      <alignment horizontal="right"/>
    </xf>
    <xf numFmtId="185" fontId="21" fillId="0" borderId="39" xfId="0" applyNumberFormat="1" applyFont="1" applyFill="1" applyBorder="1" applyAlignment="1">
      <alignment horizontal="right"/>
    </xf>
    <xf numFmtId="185" fontId="21" fillId="0" borderId="40" xfId="0" applyNumberFormat="1" applyFont="1" applyFill="1" applyBorder="1" applyAlignment="1">
      <alignment horizontal="right"/>
    </xf>
    <xf numFmtId="49" fontId="22" fillId="0" borderId="24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35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/>
    </xf>
    <xf numFmtId="2" fontId="21" fillId="0" borderId="20" xfId="0" applyNumberFormat="1" applyFont="1" applyFill="1" applyBorder="1" applyAlignment="1">
      <alignment horizontal="right"/>
    </xf>
    <xf numFmtId="2" fontId="21" fillId="0" borderId="27" xfId="0" applyNumberFormat="1" applyFont="1" applyFill="1" applyBorder="1" applyAlignment="1">
      <alignment horizontal="right" vertical="top" wrapText="1"/>
    </xf>
    <xf numFmtId="183" fontId="22" fillId="0" borderId="22" xfId="0" applyNumberFormat="1" applyFont="1" applyFill="1" applyBorder="1" applyAlignment="1">
      <alignment horizontal="left" vertical="top" wrapText="1"/>
    </xf>
    <xf numFmtId="183" fontId="22" fillId="0" borderId="22" xfId="0" applyNumberFormat="1" applyFont="1" applyFill="1" applyBorder="1" applyAlignment="1">
      <alignment horizontal="right" vertical="center" wrapText="1"/>
    </xf>
    <xf numFmtId="183" fontId="22" fillId="0" borderId="22" xfId="0" applyNumberFormat="1" applyFont="1" applyFill="1" applyBorder="1" applyAlignment="1">
      <alignment horizontal="right" vertical="top" wrapText="1"/>
    </xf>
    <xf numFmtId="183" fontId="21" fillId="0" borderId="24" xfId="0" applyNumberFormat="1" applyFont="1" applyFill="1" applyBorder="1" applyAlignment="1">
      <alignment horizontal="left" vertical="top" wrapText="1"/>
    </xf>
    <xf numFmtId="183" fontId="21" fillId="0" borderId="24" xfId="0" applyNumberFormat="1" applyFont="1" applyFill="1" applyBorder="1" applyAlignment="1">
      <alignment horizontal="right" vertical="center" wrapText="1"/>
    </xf>
    <xf numFmtId="183" fontId="21" fillId="0" borderId="24" xfId="0" applyNumberFormat="1" applyFont="1" applyFill="1" applyBorder="1" applyAlignment="1">
      <alignment horizontal="right" vertical="top" wrapText="1"/>
    </xf>
    <xf numFmtId="0" fontId="22" fillId="33" borderId="35" xfId="0" applyFont="1" applyFill="1" applyBorder="1" applyAlignment="1">
      <alignment horizontal="left" vertical="center" wrapText="1"/>
    </xf>
    <xf numFmtId="183" fontId="22" fillId="33" borderId="35" xfId="0" applyNumberFormat="1" applyFont="1" applyFill="1" applyBorder="1" applyAlignment="1">
      <alignment horizontal="right" vertical="center" wrapText="1"/>
    </xf>
    <xf numFmtId="0" fontId="22" fillId="33" borderId="35" xfId="0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 vertical="center" wrapText="1"/>
    </xf>
    <xf numFmtId="183" fontId="21" fillId="0" borderId="22" xfId="0" applyNumberFormat="1" applyFont="1" applyFill="1" applyBorder="1" applyAlignment="1">
      <alignment horizontal="right" vertical="top" wrapText="1"/>
    </xf>
    <xf numFmtId="185" fontId="22" fillId="33" borderId="35" xfId="0" applyNumberFormat="1" applyFont="1" applyFill="1" applyBorder="1" applyAlignment="1">
      <alignment horizontal="right" vertical="center" wrapText="1"/>
    </xf>
    <xf numFmtId="185" fontId="22" fillId="33" borderId="41" xfId="0" applyNumberFormat="1" applyFont="1" applyFill="1" applyBorder="1" applyAlignment="1">
      <alignment horizontal="right" vertical="center" wrapText="1"/>
    </xf>
    <xf numFmtId="183" fontId="21" fillId="0" borderId="30" xfId="0" applyNumberFormat="1" applyFont="1" applyFill="1" applyBorder="1" applyAlignment="1">
      <alignment horizontal="right" vertical="top" wrapText="1"/>
    </xf>
    <xf numFmtId="1" fontId="21" fillId="0" borderId="10" xfId="0" applyNumberFormat="1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right" vertical="center" wrapText="1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/>
    </xf>
    <xf numFmtId="0" fontId="22" fillId="0" borderId="38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2" fillId="0" borderId="44" xfId="0" applyNumberFormat="1" applyFont="1" applyFill="1" applyBorder="1" applyAlignment="1">
      <alignment horizontal="center" vertical="center" wrapText="1"/>
    </xf>
    <xf numFmtId="0" fontId="21" fillId="0" borderId="44" xfId="0" applyNumberFormat="1" applyFont="1" applyFill="1" applyBorder="1" applyAlignment="1">
      <alignment horizontal="center" vertical="center" wrapText="1"/>
    </xf>
    <xf numFmtId="0" fontId="21" fillId="0" borderId="45" xfId="0" applyNumberFormat="1" applyFont="1" applyFill="1" applyBorder="1" applyAlignment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 wrapText="1"/>
    </xf>
    <xf numFmtId="0" fontId="22" fillId="33" borderId="46" xfId="0" applyNumberFormat="1" applyFont="1" applyFill="1" applyBorder="1" applyAlignment="1">
      <alignment horizontal="center" vertical="center" wrapText="1"/>
    </xf>
    <xf numFmtId="0" fontId="22" fillId="0" borderId="47" xfId="0" applyNumberFormat="1" applyFont="1" applyFill="1" applyBorder="1" applyAlignment="1">
      <alignment horizontal="center" vertical="top" wrapText="1"/>
    </xf>
    <xf numFmtId="0" fontId="22" fillId="0" borderId="36" xfId="0" applyNumberFormat="1" applyFont="1" applyFill="1" applyBorder="1" applyAlignment="1">
      <alignment horizontal="center" vertical="top" wrapText="1"/>
    </xf>
    <xf numFmtId="0" fontId="22" fillId="0" borderId="45" xfId="0" applyNumberFormat="1" applyFont="1" applyFill="1" applyBorder="1" applyAlignment="1">
      <alignment horizontal="center" vertical="top" wrapText="1"/>
    </xf>
    <xf numFmtId="0" fontId="22" fillId="0" borderId="43" xfId="0" applyNumberFormat="1" applyFont="1" applyFill="1" applyBorder="1" applyAlignment="1">
      <alignment horizontal="center" vertical="top" wrapText="1"/>
    </xf>
    <xf numFmtId="0" fontId="22" fillId="0" borderId="44" xfId="0" applyNumberFormat="1" applyFont="1" applyFill="1" applyBorder="1" applyAlignment="1">
      <alignment horizontal="center" vertical="top" wrapText="1"/>
    </xf>
    <xf numFmtId="0" fontId="22" fillId="0" borderId="33" xfId="0" applyNumberFormat="1" applyFont="1" applyFill="1" applyBorder="1" applyAlignment="1">
      <alignment horizontal="center"/>
    </xf>
    <xf numFmtId="0" fontId="22" fillId="0" borderId="48" xfId="0" applyNumberFormat="1" applyFont="1" applyFill="1" applyBorder="1" applyAlignment="1">
      <alignment horizontal="center"/>
    </xf>
    <xf numFmtId="0" fontId="22" fillId="0" borderId="46" xfId="0" applyNumberFormat="1" applyFont="1" applyFill="1" applyBorder="1" applyAlignment="1">
      <alignment horizontal="center" vertical="top" wrapText="1"/>
    </xf>
    <xf numFmtId="0" fontId="22" fillId="0" borderId="38" xfId="0" applyNumberFormat="1" applyFont="1" applyFill="1" applyBorder="1" applyAlignment="1">
      <alignment horizontal="center" vertical="top" wrapText="1"/>
    </xf>
    <xf numFmtId="0" fontId="22" fillId="0" borderId="43" xfId="0" applyNumberFormat="1" applyFont="1" applyFill="1" applyBorder="1" applyAlignment="1">
      <alignment horizontal="center"/>
    </xf>
    <xf numFmtId="0" fontId="22" fillId="0" borderId="44" xfId="0" applyNumberFormat="1" applyFont="1" applyFill="1" applyBorder="1" applyAlignment="1">
      <alignment horizontal="center"/>
    </xf>
    <xf numFmtId="0" fontId="22" fillId="0" borderId="38" xfId="0" applyNumberFormat="1" applyFont="1" applyFill="1" applyBorder="1" applyAlignment="1">
      <alignment horizontal="center"/>
    </xf>
    <xf numFmtId="0" fontId="22" fillId="0" borderId="36" xfId="0" applyNumberFormat="1" applyFont="1" applyFill="1" applyBorder="1" applyAlignment="1">
      <alignment horizontal="center"/>
    </xf>
    <xf numFmtId="0" fontId="22" fillId="0" borderId="45" xfId="0" applyNumberFormat="1" applyFont="1" applyFill="1" applyBorder="1" applyAlignment="1">
      <alignment horizontal="center"/>
    </xf>
    <xf numFmtId="0" fontId="22" fillId="0" borderId="49" xfId="0" applyNumberFormat="1" applyFont="1" applyFill="1" applyBorder="1" applyAlignment="1">
      <alignment horizontal="center" vertical="top" wrapText="1"/>
    </xf>
    <xf numFmtId="0" fontId="22" fillId="0" borderId="50" xfId="0" applyNumberFormat="1" applyFont="1" applyFill="1" applyBorder="1" applyAlignment="1">
      <alignment horizontal="center"/>
    </xf>
    <xf numFmtId="0" fontId="22" fillId="0" borderId="51" xfId="0" applyNumberFormat="1" applyFont="1" applyFill="1" applyBorder="1" applyAlignment="1">
      <alignment horizontal="center"/>
    </xf>
    <xf numFmtId="0" fontId="22" fillId="0" borderId="42" xfId="0" applyNumberFormat="1" applyFont="1" applyFill="1" applyBorder="1" applyAlignment="1">
      <alignment horizontal="center"/>
    </xf>
    <xf numFmtId="0" fontId="22" fillId="0" borderId="49" xfId="0" applyNumberFormat="1" applyFont="1" applyFill="1" applyBorder="1" applyAlignment="1">
      <alignment horizontal="center"/>
    </xf>
    <xf numFmtId="0" fontId="23" fillId="0" borderId="45" xfId="0" applyNumberFormat="1" applyFont="1" applyFill="1" applyBorder="1" applyAlignment="1">
      <alignment horizontal="center" vertical="top" wrapText="1"/>
    </xf>
    <xf numFmtId="0" fontId="23" fillId="0" borderId="48" xfId="0" applyNumberFormat="1" applyFont="1" applyFill="1" applyBorder="1" applyAlignment="1">
      <alignment horizontal="center" vertical="top" wrapText="1"/>
    </xf>
    <xf numFmtId="0" fontId="23" fillId="0" borderId="52" xfId="0" applyNumberFormat="1" applyFont="1" applyFill="1" applyBorder="1" applyAlignment="1">
      <alignment horizontal="center" vertical="top" wrapText="1"/>
    </xf>
    <xf numFmtId="0" fontId="23" fillId="0" borderId="53" xfId="0" applyNumberFormat="1" applyFont="1" applyFill="1" applyBorder="1" applyAlignment="1">
      <alignment horizontal="center" vertical="top" wrapText="1"/>
    </xf>
    <xf numFmtId="0" fontId="22" fillId="34" borderId="36" xfId="0" applyNumberFormat="1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left" vertical="center" wrapText="1"/>
    </xf>
    <xf numFmtId="0" fontId="22" fillId="34" borderId="28" xfId="0" applyFont="1" applyFill="1" applyBorder="1" applyAlignment="1">
      <alignment horizontal="right" vertical="center" wrapText="1"/>
    </xf>
    <xf numFmtId="0" fontId="22" fillId="35" borderId="38" xfId="0" applyNumberFormat="1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right" vertical="center" wrapText="1"/>
    </xf>
    <xf numFmtId="0" fontId="22" fillId="8" borderId="36" xfId="0" applyNumberFormat="1" applyFont="1" applyFill="1" applyBorder="1" applyAlignment="1">
      <alignment horizontal="center" vertical="center" wrapText="1"/>
    </xf>
    <xf numFmtId="0" fontId="22" fillId="8" borderId="28" xfId="0" applyFont="1" applyFill="1" applyBorder="1" applyAlignment="1">
      <alignment horizontal="left" vertical="center" wrapText="1"/>
    </xf>
    <xf numFmtId="0" fontId="22" fillId="36" borderId="36" xfId="0" applyNumberFormat="1" applyFont="1" applyFill="1" applyBorder="1" applyAlignment="1">
      <alignment horizontal="center" vertical="center" wrapText="1"/>
    </xf>
    <xf numFmtId="0" fontId="22" fillId="36" borderId="28" xfId="0" applyFont="1" applyFill="1" applyBorder="1" applyAlignment="1">
      <alignment horizontal="left" vertical="center" wrapText="1"/>
    </xf>
    <xf numFmtId="0" fontId="22" fillId="37" borderId="46" xfId="0" applyNumberFormat="1" applyFont="1" applyFill="1" applyBorder="1" applyAlignment="1">
      <alignment horizontal="center" vertical="center" wrapText="1"/>
    </xf>
    <xf numFmtId="0" fontId="22" fillId="37" borderId="35" xfId="0" applyFont="1" applyFill="1" applyBorder="1" applyAlignment="1">
      <alignment horizontal="left" vertical="center" wrapText="1"/>
    </xf>
    <xf numFmtId="0" fontId="22" fillId="14" borderId="36" xfId="0" applyNumberFormat="1" applyFont="1" applyFill="1" applyBorder="1" applyAlignment="1">
      <alignment horizontal="center" vertical="center" wrapText="1"/>
    </xf>
    <xf numFmtId="0" fontId="22" fillId="14" borderId="28" xfId="0" applyFont="1" applyFill="1" applyBorder="1" applyAlignment="1">
      <alignment horizontal="left" vertical="center" wrapText="1"/>
    </xf>
    <xf numFmtId="185" fontId="22" fillId="14" borderId="28" xfId="0" applyNumberFormat="1" applyFont="1" applyFill="1" applyBorder="1" applyAlignment="1">
      <alignment horizontal="right" vertical="center" wrapText="1"/>
    </xf>
    <xf numFmtId="183" fontId="22" fillId="14" borderId="28" xfId="0" applyNumberFormat="1" applyFont="1" applyFill="1" applyBorder="1" applyAlignment="1">
      <alignment horizontal="right" vertical="center" wrapText="1"/>
    </xf>
    <xf numFmtId="0" fontId="22" fillId="14" borderId="46" xfId="0" applyNumberFormat="1" applyFont="1" applyFill="1" applyBorder="1" applyAlignment="1">
      <alignment horizontal="center" vertical="top" wrapText="1"/>
    </xf>
    <xf numFmtId="2" fontId="22" fillId="14" borderId="35" xfId="0" applyNumberFormat="1" applyFont="1" applyFill="1" applyBorder="1" applyAlignment="1">
      <alignment horizontal="left" vertical="top" wrapText="1"/>
    </xf>
    <xf numFmtId="0" fontId="22" fillId="34" borderId="46" xfId="0" applyNumberFormat="1" applyFont="1" applyFill="1" applyBorder="1" applyAlignment="1">
      <alignment horizontal="center" vertical="top" wrapText="1"/>
    </xf>
    <xf numFmtId="2" fontId="22" fillId="34" borderId="35" xfId="0" applyNumberFormat="1" applyFont="1" applyFill="1" applyBorder="1" applyAlignment="1">
      <alignment horizontal="left" vertical="top" wrapText="1"/>
    </xf>
    <xf numFmtId="2" fontId="22" fillId="34" borderId="35" xfId="0" applyNumberFormat="1" applyFont="1" applyFill="1" applyBorder="1" applyAlignment="1">
      <alignment horizontal="right" vertical="top" wrapText="1"/>
    </xf>
    <xf numFmtId="0" fontId="22" fillId="35" borderId="46" xfId="0" applyNumberFormat="1" applyFont="1" applyFill="1" applyBorder="1" applyAlignment="1">
      <alignment horizontal="center" vertical="top" wrapText="1"/>
    </xf>
    <xf numFmtId="2" fontId="22" fillId="35" borderId="35" xfId="0" applyNumberFormat="1" applyFont="1" applyFill="1" applyBorder="1" applyAlignment="1">
      <alignment horizontal="left" vertical="top" wrapText="1"/>
    </xf>
    <xf numFmtId="185" fontId="22" fillId="35" borderId="35" xfId="0" applyNumberFormat="1" applyFont="1" applyFill="1" applyBorder="1" applyAlignment="1">
      <alignment horizontal="right" vertical="top" wrapText="1"/>
    </xf>
    <xf numFmtId="185" fontId="22" fillId="35" borderId="41" xfId="0" applyNumberFormat="1" applyFont="1" applyFill="1" applyBorder="1" applyAlignment="1">
      <alignment horizontal="right" vertical="top" wrapText="1"/>
    </xf>
    <xf numFmtId="0" fontId="22" fillId="37" borderId="46" xfId="0" applyNumberFormat="1" applyFont="1" applyFill="1" applyBorder="1" applyAlignment="1">
      <alignment horizontal="center" vertical="top" wrapText="1"/>
    </xf>
    <xf numFmtId="2" fontId="22" fillId="37" borderId="35" xfId="0" applyNumberFormat="1" applyFont="1" applyFill="1" applyBorder="1" applyAlignment="1">
      <alignment horizontal="left" vertical="top" wrapText="1"/>
    </xf>
    <xf numFmtId="185" fontId="23" fillId="37" borderId="35" xfId="0" applyNumberFormat="1" applyFont="1" applyFill="1" applyBorder="1" applyAlignment="1">
      <alignment horizontal="right" vertical="top" wrapText="1"/>
    </xf>
    <xf numFmtId="185" fontId="23" fillId="37" borderId="41" xfId="0" applyNumberFormat="1" applyFont="1" applyFill="1" applyBorder="1" applyAlignment="1">
      <alignment horizontal="right" vertical="top" wrapText="1"/>
    </xf>
    <xf numFmtId="0" fontId="22" fillId="8" borderId="46" xfId="0" applyNumberFormat="1" applyFont="1" applyFill="1" applyBorder="1" applyAlignment="1">
      <alignment horizontal="center" vertical="top" wrapText="1"/>
    </xf>
    <xf numFmtId="2" fontId="22" fillId="8" borderId="35" xfId="0" applyNumberFormat="1" applyFont="1" applyFill="1" applyBorder="1" applyAlignment="1">
      <alignment horizontal="left" vertical="top" wrapText="1"/>
    </xf>
    <xf numFmtId="2" fontId="23" fillId="8" borderId="35" xfId="0" applyNumberFormat="1" applyFont="1" applyFill="1" applyBorder="1" applyAlignment="1">
      <alignment horizontal="right" vertical="top" wrapText="1"/>
    </xf>
    <xf numFmtId="2" fontId="22" fillId="35" borderId="35" xfId="0" applyNumberFormat="1" applyFont="1" applyFill="1" applyBorder="1" applyAlignment="1">
      <alignment horizontal="right" vertical="top" wrapText="1"/>
    </xf>
    <xf numFmtId="0" fontId="22" fillId="34" borderId="36" xfId="0" applyNumberFormat="1" applyFont="1" applyFill="1" applyBorder="1" applyAlignment="1">
      <alignment horizontal="center" vertical="top" wrapText="1"/>
    </xf>
    <xf numFmtId="2" fontId="22" fillId="34" borderId="28" xfId="0" applyNumberFormat="1" applyFont="1" applyFill="1" applyBorder="1" applyAlignment="1">
      <alignment horizontal="left" vertical="top" wrapText="1"/>
    </xf>
    <xf numFmtId="2" fontId="22" fillId="34" borderId="28" xfId="0" applyNumberFormat="1" applyFont="1" applyFill="1" applyBorder="1" applyAlignment="1">
      <alignment horizontal="right" vertical="top" wrapText="1"/>
    </xf>
    <xf numFmtId="185" fontId="22" fillId="34" borderId="28" xfId="0" applyNumberFormat="1" applyFont="1" applyFill="1" applyBorder="1" applyAlignment="1">
      <alignment horizontal="right" vertical="top" wrapText="1"/>
    </xf>
    <xf numFmtId="185" fontId="22" fillId="34" borderId="29" xfId="0" applyNumberFormat="1" applyFont="1" applyFill="1" applyBorder="1" applyAlignment="1">
      <alignment horizontal="right" vertical="top" wrapText="1"/>
    </xf>
    <xf numFmtId="2" fontId="22" fillId="8" borderId="35" xfId="0" applyNumberFormat="1" applyFont="1" applyFill="1" applyBorder="1" applyAlignment="1">
      <alignment horizontal="right" vertical="top" wrapText="1"/>
    </xf>
    <xf numFmtId="185" fontId="22" fillId="8" borderId="35" xfId="0" applyNumberFormat="1" applyFont="1" applyFill="1" applyBorder="1" applyAlignment="1">
      <alignment horizontal="right" vertical="top" wrapText="1"/>
    </xf>
    <xf numFmtId="0" fontId="22" fillId="37" borderId="54" xfId="0" applyNumberFormat="1" applyFont="1" applyFill="1" applyBorder="1" applyAlignment="1">
      <alignment horizontal="center"/>
    </xf>
    <xf numFmtId="0" fontId="22" fillId="37" borderId="35" xfId="0" applyFont="1" applyFill="1" applyBorder="1" applyAlignment="1">
      <alignment horizontal="left"/>
    </xf>
    <xf numFmtId="2" fontId="22" fillId="37" borderId="35" xfId="0" applyNumberFormat="1" applyFont="1" applyFill="1" applyBorder="1" applyAlignment="1">
      <alignment horizontal="right"/>
    </xf>
    <xf numFmtId="185" fontId="22" fillId="37" borderId="35" xfId="0" applyNumberFormat="1" applyFont="1" applyFill="1" applyBorder="1" applyAlignment="1">
      <alignment horizontal="right"/>
    </xf>
    <xf numFmtId="185" fontId="22" fillId="37" borderId="41" xfId="0" applyNumberFormat="1" applyFont="1" applyFill="1" applyBorder="1" applyAlignment="1">
      <alignment horizontal="right"/>
    </xf>
    <xf numFmtId="0" fontId="22" fillId="34" borderId="46" xfId="0" applyNumberFormat="1" applyFont="1" applyFill="1" applyBorder="1" applyAlignment="1">
      <alignment horizontal="center"/>
    </xf>
    <xf numFmtId="0" fontId="22" fillId="34" borderId="35" xfId="0" applyFont="1" applyFill="1" applyBorder="1" applyAlignment="1">
      <alignment/>
    </xf>
    <xf numFmtId="2" fontId="22" fillId="34" borderId="35" xfId="0" applyNumberFormat="1" applyFont="1" applyFill="1" applyBorder="1" applyAlignment="1">
      <alignment horizontal="right"/>
    </xf>
    <xf numFmtId="185" fontId="22" fillId="34" borderId="35" xfId="0" applyNumberFormat="1" applyFont="1" applyFill="1" applyBorder="1" applyAlignment="1">
      <alignment horizontal="right"/>
    </xf>
    <xf numFmtId="0" fontId="22" fillId="14" borderId="46" xfId="0" applyNumberFormat="1" applyFont="1" applyFill="1" applyBorder="1" applyAlignment="1">
      <alignment horizontal="center"/>
    </xf>
    <xf numFmtId="0" fontId="22" fillId="14" borderId="35" xfId="0" applyFont="1" applyFill="1" applyBorder="1" applyAlignment="1">
      <alignment/>
    </xf>
    <xf numFmtId="2" fontId="22" fillId="14" borderId="35" xfId="0" applyNumberFormat="1" applyFont="1" applyFill="1" applyBorder="1" applyAlignment="1">
      <alignment horizontal="right"/>
    </xf>
    <xf numFmtId="185" fontId="22" fillId="14" borderId="35" xfId="0" applyNumberFormat="1" applyFont="1" applyFill="1" applyBorder="1" applyAlignment="1">
      <alignment horizontal="right"/>
    </xf>
    <xf numFmtId="0" fontId="22" fillId="35" borderId="46" xfId="0" applyNumberFormat="1" applyFont="1" applyFill="1" applyBorder="1" applyAlignment="1">
      <alignment horizontal="center"/>
    </xf>
    <xf numFmtId="0" fontId="22" fillId="35" borderId="35" xfId="0" applyFont="1" applyFill="1" applyBorder="1" applyAlignment="1">
      <alignment/>
    </xf>
    <xf numFmtId="2" fontId="22" fillId="35" borderId="35" xfId="0" applyNumberFormat="1" applyFont="1" applyFill="1" applyBorder="1" applyAlignment="1">
      <alignment horizontal="right"/>
    </xf>
    <xf numFmtId="185" fontId="22" fillId="35" borderId="35" xfId="0" applyNumberFormat="1" applyFont="1" applyFill="1" applyBorder="1" applyAlignment="1">
      <alignment horizontal="right"/>
    </xf>
    <xf numFmtId="185" fontId="22" fillId="35" borderId="41" xfId="0" applyNumberFormat="1" applyFont="1" applyFill="1" applyBorder="1" applyAlignment="1">
      <alignment horizontal="right"/>
    </xf>
    <xf numFmtId="185" fontId="22" fillId="34" borderId="41" xfId="0" applyNumberFormat="1" applyFont="1" applyFill="1" applyBorder="1" applyAlignment="1">
      <alignment horizontal="right"/>
    </xf>
    <xf numFmtId="0" fontId="22" fillId="37" borderId="46" xfId="0" applyNumberFormat="1" applyFont="1" applyFill="1" applyBorder="1" applyAlignment="1">
      <alignment horizontal="center"/>
    </xf>
    <xf numFmtId="0" fontId="22" fillId="37" borderId="35" xfId="0" applyFont="1" applyFill="1" applyBorder="1" applyAlignment="1">
      <alignment/>
    </xf>
    <xf numFmtId="2" fontId="23" fillId="37" borderId="35" xfId="0" applyNumberFormat="1" applyFont="1" applyFill="1" applyBorder="1" applyAlignment="1">
      <alignment horizontal="right"/>
    </xf>
    <xf numFmtId="1" fontId="22" fillId="37" borderId="35" xfId="0" applyNumberFormat="1" applyFont="1" applyFill="1" applyBorder="1" applyAlignment="1">
      <alignment horizontal="right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0" fontId="22" fillId="37" borderId="35" xfId="0" applyFont="1" applyFill="1" applyBorder="1" applyAlignment="1">
      <alignment horizontal="left" vertical="top" wrapText="1"/>
    </xf>
    <xf numFmtId="2" fontId="23" fillId="37" borderId="35" xfId="0" applyNumberFormat="1" applyFont="1" applyFill="1" applyBorder="1" applyAlignment="1">
      <alignment horizontal="right" vertical="top" wrapText="1"/>
    </xf>
    <xf numFmtId="2" fontId="21" fillId="0" borderId="20" xfId="0" applyNumberFormat="1" applyFont="1" applyFill="1" applyBorder="1" applyAlignment="1">
      <alignment horizontal="right" vertical="top" wrapText="1"/>
    </xf>
    <xf numFmtId="2" fontId="21" fillId="0" borderId="21" xfId="0" applyNumberFormat="1" applyFont="1" applyFill="1" applyBorder="1" applyAlignment="1">
      <alignment horizontal="right"/>
    </xf>
    <xf numFmtId="183" fontId="22" fillId="0" borderId="23" xfId="0" applyNumberFormat="1" applyFont="1" applyFill="1" applyBorder="1" applyAlignment="1">
      <alignment horizontal="right" vertical="center" wrapText="1"/>
    </xf>
    <xf numFmtId="185" fontId="22" fillId="14" borderId="29" xfId="0" applyNumberFormat="1" applyFont="1" applyFill="1" applyBorder="1" applyAlignment="1">
      <alignment horizontal="right" vertical="center" wrapText="1"/>
    </xf>
    <xf numFmtId="2" fontId="21" fillId="0" borderId="26" xfId="0" applyNumberFormat="1" applyFont="1" applyFill="1" applyBorder="1" applyAlignment="1">
      <alignment horizontal="left" vertical="top" wrapText="1"/>
    </xf>
    <xf numFmtId="0" fontId="21" fillId="0" borderId="38" xfId="0" applyNumberFormat="1" applyFont="1" applyFill="1" applyBorder="1" applyAlignment="1">
      <alignment horizontal="center" vertical="top" wrapText="1"/>
    </xf>
    <xf numFmtId="2" fontId="21" fillId="0" borderId="15" xfId="0" applyNumberFormat="1" applyFont="1" applyFill="1" applyBorder="1" applyAlignment="1">
      <alignment/>
    </xf>
    <xf numFmtId="183" fontId="22" fillId="0" borderId="26" xfId="0" applyNumberFormat="1" applyFont="1" applyFill="1" applyBorder="1" applyAlignment="1">
      <alignment horizontal="right" vertical="top" wrapText="1"/>
    </xf>
    <xf numFmtId="1" fontId="22" fillId="0" borderId="15" xfId="0" applyNumberFormat="1" applyFont="1" applyFill="1" applyBorder="1" applyAlignment="1">
      <alignment horizontal="right" vertical="center" wrapText="1"/>
    </xf>
    <xf numFmtId="0" fontId="23" fillId="0" borderId="44" xfId="0" applyNumberFormat="1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left" vertical="top" wrapText="1"/>
    </xf>
    <xf numFmtId="0" fontId="22" fillId="34" borderId="28" xfId="0" applyFont="1" applyFill="1" applyBorder="1" applyAlignment="1">
      <alignment horizontal="left" vertical="top" wrapText="1"/>
    </xf>
    <xf numFmtId="0" fontId="22" fillId="35" borderId="36" xfId="0" applyNumberFormat="1" applyFont="1" applyFill="1" applyBorder="1" applyAlignment="1">
      <alignment horizontal="center" vertical="top" wrapText="1"/>
    </xf>
    <xf numFmtId="0" fontId="22" fillId="35" borderId="28" xfId="0" applyFont="1" applyFill="1" applyBorder="1" applyAlignment="1">
      <alignment horizontal="left" vertical="top" wrapText="1"/>
    </xf>
    <xf numFmtId="0" fontId="23" fillId="0" borderId="5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3" fillId="0" borderId="55" xfId="0" applyNumberFormat="1" applyFont="1" applyFill="1" applyBorder="1" applyAlignment="1">
      <alignment horizontal="center" vertical="top" wrapText="1"/>
    </xf>
    <xf numFmtId="185" fontId="21" fillId="0" borderId="56" xfId="0" applyNumberFormat="1" applyFont="1" applyFill="1" applyBorder="1" applyAlignment="1">
      <alignment horizontal="right" vertical="top" wrapText="1"/>
    </xf>
    <xf numFmtId="185" fontId="21" fillId="0" borderId="57" xfId="0" applyNumberFormat="1" applyFont="1" applyFill="1" applyBorder="1" applyAlignment="1">
      <alignment horizontal="right" vertical="top" wrapText="1"/>
    </xf>
    <xf numFmtId="0" fontId="23" fillId="0" borderId="50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46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left" vertical="center" wrapText="1"/>
    </xf>
    <xf numFmtId="183" fontId="22" fillId="0" borderId="35" xfId="0" applyNumberFormat="1" applyFont="1" applyFill="1" applyBorder="1" applyAlignment="1">
      <alignment horizontal="right" vertical="center" wrapText="1"/>
    </xf>
    <xf numFmtId="0" fontId="22" fillId="0" borderId="35" xfId="0" applyFont="1" applyFill="1" applyBorder="1" applyAlignment="1">
      <alignment horizontal="right" vertical="center" wrapText="1"/>
    </xf>
    <xf numFmtId="185" fontId="22" fillId="0" borderId="35" xfId="0" applyNumberFormat="1" applyFont="1" applyFill="1" applyBorder="1" applyAlignment="1">
      <alignment horizontal="right" vertical="center" wrapText="1"/>
    </xf>
    <xf numFmtId="185" fontId="22" fillId="0" borderId="41" xfId="0" applyNumberFormat="1" applyFont="1" applyFill="1" applyBorder="1" applyAlignment="1">
      <alignment horizontal="right" vertical="center" wrapText="1"/>
    </xf>
    <xf numFmtId="2" fontId="21" fillId="0" borderId="45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horizontal="right" vertical="center" wrapText="1"/>
    </xf>
    <xf numFmtId="2" fontId="21" fillId="0" borderId="20" xfId="0" applyNumberFormat="1" applyFont="1" applyFill="1" applyBorder="1" applyAlignment="1">
      <alignment horizontal="right" vertical="center" wrapText="1"/>
    </xf>
    <xf numFmtId="0" fontId="21" fillId="0" borderId="4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right"/>
    </xf>
    <xf numFmtId="0" fontId="22" fillId="0" borderId="23" xfId="0" applyFont="1" applyFill="1" applyBorder="1" applyAlignment="1">
      <alignment horizontal="right"/>
    </xf>
    <xf numFmtId="0" fontId="22" fillId="34" borderId="29" xfId="0" applyFont="1" applyFill="1" applyBorder="1" applyAlignment="1">
      <alignment horizontal="right" vertical="center" wrapText="1"/>
    </xf>
    <xf numFmtId="2" fontId="22" fillId="34" borderId="41" xfId="0" applyNumberFormat="1" applyFont="1" applyFill="1" applyBorder="1" applyAlignment="1">
      <alignment horizontal="right" vertical="top" wrapText="1"/>
    </xf>
    <xf numFmtId="185" fontId="22" fillId="8" borderId="41" xfId="0" applyNumberFormat="1" applyFont="1" applyFill="1" applyBorder="1" applyAlignment="1">
      <alignment horizontal="right" vertical="top" wrapText="1"/>
    </xf>
    <xf numFmtId="185" fontId="22" fillId="14" borderId="41" xfId="0" applyNumberFormat="1" applyFont="1" applyFill="1" applyBorder="1" applyAlignment="1">
      <alignment horizontal="right"/>
    </xf>
    <xf numFmtId="0" fontId="23" fillId="0" borderId="52" xfId="0" applyNumberFormat="1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185" fontId="22" fillId="36" borderId="28" xfId="0" applyNumberFormat="1" applyFont="1" applyFill="1" applyBorder="1" applyAlignment="1">
      <alignment horizontal="right" vertical="top" wrapText="1"/>
    </xf>
    <xf numFmtId="185" fontId="22" fillId="36" borderId="29" xfId="0" applyNumberFormat="1" applyFont="1" applyFill="1" applyBorder="1" applyAlignment="1">
      <alignment horizontal="right" vertical="top" wrapText="1"/>
    </xf>
    <xf numFmtId="2" fontId="22" fillId="34" borderId="29" xfId="0" applyNumberFormat="1" applyFont="1" applyFill="1" applyBorder="1" applyAlignment="1">
      <alignment horizontal="right" vertical="top" wrapText="1"/>
    </xf>
    <xf numFmtId="0" fontId="22" fillId="0" borderId="58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59" xfId="0" applyNumberFormat="1" applyFont="1" applyFill="1" applyBorder="1" applyAlignment="1">
      <alignment horizontal="center" vertical="top" wrapText="1"/>
    </xf>
    <xf numFmtId="0" fontId="21" fillId="0" borderId="59" xfId="0" applyFont="1" applyFill="1" applyBorder="1" applyAlignment="1">
      <alignment horizontal="center" vertical="top" wrapText="1"/>
    </xf>
    <xf numFmtId="2" fontId="21" fillId="0" borderId="59" xfId="0" applyNumberFormat="1" applyFont="1" applyFill="1" applyBorder="1" applyAlignment="1">
      <alignment horizontal="right" vertical="top" wrapText="1"/>
    </xf>
    <xf numFmtId="1" fontId="21" fillId="0" borderId="59" xfId="0" applyNumberFormat="1" applyFont="1" applyFill="1" applyBorder="1" applyAlignment="1">
      <alignment horizontal="right"/>
    </xf>
    <xf numFmtId="185" fontId="21" fillId="0" borderId="59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/>
    </xf>
    <xf numFmtId="2" fontId="22" fillId="0" borderId="24" xfId="0" applyNumberFormat="1" applyFont="1" applyFill="1" applyBorder="1" applyAlignment="1">
      <alignment horizontal="center" vertical="center" wrapText="1"/>
    </xf>
    <xf numFmtId="185" fontId="22" fillId="0" borderId="24" xfId="0" applyNumberFormat="1" applyFont="1" applyFill="1" applyBorder="1" applyAlignment="1">
      <alignment horizontal="center" vertical="center" wrapText="1"/>
    </xf>
    <xf numFmtId="1" fontId="22" fillId="0" borderId="60" xfId="0" applyNumberFormat="1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right" vertical="center" wrapText="1"/>
    </xf>
    <xf numFmtId="0" fontId="22" fillId="0" borderId="58" xfId="0" applyFont="1" applyFill="1" applyBorder="1" applyAlignment="1">
      <alignment/>
    </xf>
    <xf numFmtId="2" fontId="22" fillId="0" borderId="58" xfId="0" applyNumberFormat="1" applyFont="1" applyFill="1" applyBorder="1" applyAlignment="1">
      <alignment horizontal="right"/>
    </xf>
    <xf numFmtId="1" fontId="22" fillId="0" borderId="58" xfId="0" applyNumberFormat="1" applyFont="1" applyFill="1" applyBorder="1" applyAlignment="1">
      <alignment horizontal="right"/>
    </xf>
    <xf numFmtId="185" fontId="22" fillId="0" borderId="58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22" fillId="35" borderId="46" xfId="0" applyNumberFormat="1" applyFont="1" applyFill="1" applyBorder="1" applyAlignment="1">
      <alignment horizontal="center" vertical="center" wrapText="1"/>
    </xf>
    <xf numFmtId="0" fontId="22" fillId="35" borderId="35" xfId="0" applyFont="1" applyFill="1" applyBorder="1" applyAlignment="1">
      <alignment horizontal="left" vertical="center" wrapText="1"/>
    </xf>
    <xf numFmtId="0" fontId="22" fillId="14" borderId="61" xfId="0" applyNumberFormat="1" applyFont="1" applyFill="1" applyBorder="1" applyAlignment="1">
      <alignment horizontal="center" vertical="center" wrapText="1"/>
    </xf>
    <xf numFmtId="0" fontId="22" fillId="14" borderId="30" xfId="0" applyFont="1" applyFill="1" applyBorder="1" applyAlignment="1">
      <alignment horizontal="left" vertical="center" wrapText="1"/>
    </xf>
    <xf numFmtId="0" fontId="22" fillId="37" borderId="35" xfId="0" applyFont="1" applyFill="1" applyBorder="1" applyAlignment="1">
      <alignment horizontal="right" vertical="center" wrapText="1"/>
    </xf>
    <xf numFmtId="185" fontId="22" fillId="37" borderId="35" xfId="0" applyNumberFormat="1" applyFont="1" applyFill="1" applyBorder="1" applyAlignment="1">
      <alignment horizontal="right" vertical="center" wrapText="1"/>
    </xf>
    <xf numFmtId="185" fontId="22" fillId="37" borderId="41" xfId="0" applyNumberFormat="1" applyFont="1" applyFill="1" applyBorder="1" applyAlignment="1">
      <alignment horizontal="right" vertical="center" wrapText="1"/>
    </xf>
    <xf numFmtId="183" fontId="22" fillId="14" borderId="30" xfId="0" applyNumberFormat="1" applyFont="1" applyFill="1" applyBorder="1" applyAlignment="1">
      <alignment horizontal="right" vertical="center" wrapText="1"/>
    </xf>
    <xf numFmtId="185" fontId="22" fillId="14" borderId="30" xfId="0" applyNumberFormat="1" applyFont="1" applyFill="1" applyBorder="1" applyAlignment="1">
      <alignment horizontal="right" vertical="center" wrapText="1"/>
    </xf>
    <xf numFmtId="185" fontId="22" fillId="14" borderId="34" xfId="0" applyNumberFormat="1" applyFont="1" applyFill="1" applyBorder="1" applyAlignment="1">
      <alignment horizontal="right" vertical="center" wrapText="1"/>
    </xf>
    <xf numFmtId="0" fontId="22" fillId="35" borderId="35" xfId="0" applyFont="1" applyFill="1" applyBorder="1" applyAlignment="1">
      <alignment horizontal="right" vertical="center" wrapText="1"/>
    </xf>
    <xf numFmtId="0" fontId="22" fillId="35" borderId="41" xfId="0" applyFont="1" applyFill="1" applyBorder="1" applyAlignment="1">
      <alignment horizontal="right" vertical="center" wrapText="1"/>
    </xf>
    <xf numFmtId="185" fontId="22" fillId="34" borderId="28" xfId="0" applyNumberFormat="1" applyFont="1" applyFill="1" applyBorder="1" applyAlignment="1">
      <alignment horizontal="right" vertical="center" wrapText="1"/>
    </xf>
    <xf numFmtId="185" fontId="22" fillId="34" borderId="29" xfId="0" applyNumberFormat="1" applyFont="1" applyFill="1" applyBorder="1" applyAlignment="1">
      <alignment horizontal="right" vertical="center" wrapText="1"/>
    </xf>
    <xf numFmtId="0" fontId="22" fillId="14" borderId="28" xfId="0" applyFont="1" applyFill="1" applyBorder="1" applyAlignment="1">
      <alignment horizontal="right" vertical="center" wrapText="1"/>
    </xf>
    <xf numFmtId="0" fontId="22" fillId="14" borderId="29" xfId="0" applyFont="1" applyFill="1" applyBorder="1" applyAlignment="1">
      <alignment horizontal="right" vertical="center" wrapText="1"/>
    </xf>
    <xf numFmtId="185" fontId="22" fillId="35" borderId="15" xfId="0" applyNumberFormat="1" applyFont="1" applyFill="1" applyBorder="1" applyAlignment="1">
      <alignment horizontal="right" vertical="center" wrapText="1"/>
    </xf>
    <xf numFmtId="185" fontId="22" fillId="35" borderId="16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right" vertical="center" wrapText="1"/>
    </xf>
    <xf numFmtId="183" fontId="21" fillId="0" borderId="15" xfId="0" applyNumberFormat="1" applyFont="1" applyFill="1" applyBorder="1" applyAlignment="1">
      <alignment horizontal="right" vertical="top" wrapText="1"/>
    </xf>
    <xf numFmtId="0" fontId="21" fillId="0" borderId="44" xfId="0" applyNumberFormat="1" applyFont="1" applyFill="1" applyBorder="1" applyAlignment="1">
      <alignment horizontal="center" vertical="top" wrapText="1"/>
    </xf>
    <xf numFmtId="2" fontId="22" fillId="0" borderId="43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right" vertical="center" wrapText="1"/>
    </xf>
    <xf numFmtId="2" fontId="21" fillId="0" borderId="25" xfId="0" applyNumberFormat="1" applyFont="1" applyFill="1" applyBorder="1" applyAlignment="1">
      <alignment horizontal="right" vertical="center" wrapText="1"/>
    </xf>
    <xf numFmtId="0" fontId="21" fillId="0" borderId="48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3" fillId="0" borderId="62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45" xfId="0" applyNumberFormat="1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183" fontId="21" fillId="0" borderId="22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right" vertical="center" wrapText="1"/>
    </xf>
    <xf numFmtId="0" fontId="21" fillId="0" borderId="61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right" vertical="center" wrapText="1"/>
    </xf>
    <xf numFmtId="185" fontId="21" fillId="0" borderId="30" xfId="0" applyNumberFormat="1" applyFont="1" applyFill="1" applyBorder="1" applyAlignment="1">
      <alignment horizontal="right" vertical="center" wrapText="1"/>
    </xf>
    <xf numFmtId="185" fontId="21" fillId="0" borderId="34" xfId="0" applyNumberFormat="1" applyFont="1" applyFill="1" applyBorder="1" applyAlignment="1">
      <alignment horizontal="right" vertical="center" wrapText="1"/>
    </xf>
    <xf numFmtId="185" fontId="22" fillId="38" borderId="26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22" fillId="0" borderId="49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right" vertical="center" wrapText="1"/>
    </xf>
    <xf numFmtId="185" fontId="22" fillId="34" borderId="35" xfId="0" applyNumberFormat="1" applyFont="1" applyFill="1" applyBorder="1" applyAlignment="1">
      <alignment horizontal="right" vertical="top" wrapText="1"/>
    </xf>
    <xf numFmtId="183" fontId="21" fillId="0" borderId="26" xfId="0" applyNumberFormat="1" applyFont="1" applyFill="1" applyBorder="1" applyAlignment="1">
      <alignment horizontal="right" vertical="center" wrapText="1"/>
    </xf>
    <xf numFmtId="0" fontId="21" fillId="0" borderId="27" xfId="0" applyFont="1" applyFill="1" applyBorder="1" applyAlignment="1">
      <alignment horizontal="right" vertical="center" wrapText="1"/>
    </xf>
    <xf numFmtId="2" fontId="21" fillId="38" borderId="26" xfId="0" applyNumberFormat="1" applyFont="1" applyFill="1" applyBorder="1" applyAlignment="1">
      <alignment horizontal="right" vertical="top" wrapText="1"/>
    </xf>
    <xf numFmtId="2" fontId="21" fillId="38" borderId="27" xfId="0" applyNumberFormat="1" applyFont="1" applyFill="1" applyBorder="1" applyAlignment="1">
      <alignment horizontal="right" vertical="top" wrapText="1"/>
    </xf>
    <xf numFmtId="183" fontId="21" fillId="0" borderId="0" xfId="0" applyNumberFormat="1" applyFont="1" applyFill="1" applyAlignment="1">
      <alignment/>
    </xf>
    <xf numFmtId="0" fontId="22" fillId="0" borderId="48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right"/>
    </xf>
    <xf numFmtId="1" fontId="22" fillId="34" borderId="35" xfId="0" applyNumberFormat="1" applyFont="1" applyFill="1" applyBorder="1" applyAlignment="1">
      <alignment horizontal="right"/>
    </xf>
    <xf numFmtId="1" fontId="21" fillId="14" borderId="35" xfId="0" applyNumberFormat="1" applyFont="1" applyFill="1" applyBorder="1" applyAlignment="1">
      <alignment horizontal="right"/>
    </xf>
    <xf numFmtId="1" fontId="22" fillId="14" borderId="35" xfId="0" applyNumberFormat="1" applyFont="1" applyFill="1" applyBorder="1" applyAlignment="1">
      <alignment horizontal="right"/>
    </xf>
    <xf numFmtId="0" fontId="22" fillId="0" borderId="48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right" vertical="center" wrapText="1"/>
    </xf>
    <xf numFmtId="183" fontId="21" fillId="0" borderId="15" xfId="0" applyNumberFormat="1" applyFont="1" applyFill="1" applyBorder="1" applyAlignment="1">
      <alignment horizontal="left" vertical="top" wrapText="1"/>
    </xf>
    <xf numFmtId="183" fontId="21" fillId="0" borderId="15" xfId="0" applyNumberFormat="1" applyFont="1" applyFill="1" applyBorder="1" applyAlignment="1">
      <alignment horizontal="right" vertical="center" wrapText="1"/>
    </xf>
    <xf numFmtId="2" fontId="21" fillId="0" borderId="24" xfId="0" applyNumberFormat="1" applyFont="1" applyFill="1" applyBorder="1" applyAlignment="1">
      <alignment horizontal="left" vertical="center" wrapText="1"/>
    </xf>
    <xf numFmtId="2" fontId="21" fillId="0" borderId="30" xfId="0" applyNumberFormat="1" applyFont="1" applyFill="1" applyBorder="1" applyAlignment="1">
      <alignment horizontal="left" vertical="top" wrapText="1"/>
    </xf>
    <xf numFmtId="185" fontId="22" fillId="35" borderId="35" xfId="0" applyNumberFormat="1" applyFont="1" applyFill="1" applyBorder="1" applyAlignment="1">
      <alignment horizontal="right" vertical="center" wrapText="1"/>
    </xf>
    <xf numFmtId="0" fontId="23" fillId="0" borderId="53" xfId="0" applyFont="1" applyFill="1" applyBorder="1" applyAlignment="1">
      <alignment horizontal="center"/>
    </xf>
    <xf numFmtId="0" fontId="22" fillId="0" borderId="39" xfId="0" applyFont="1" applyFill="1" applyBorder="1" applyAlignment="1">
      <alignment/>
    </xf>
    <xf numFmtId="0" fontId="22" fillId="36" borderId="61" xfId="0" applyNumberFormat="1" applyFont="1" applyFill="1" applyBorder="1" applyAlignment="1">
      <alignment horizontal="center" vertical="top" wrapText="1"/>
    </xf>
    <xf numFmtId="0" fontId="22" fillId="36" borderId="30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/>
    </xf>
    <xf numFmtId="0" fontId="22" fillId="0" borderId="49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22" fillId="38" borderId="33" xfId="0" applyNumberFormat="1" applyFont="1" applyFill="1" applyBorder="1" applyAlignment="1">
      <alignment horizontal="center" vertical="top" wrapText="1"/>
    </xf>
    <xf numFmtId="0" fontId="22" fillId="38" borderId="22" xfId="0" applyFont="1" applyFill="1" applyBorder="1" applyAlignment="1">
      <alignment horizontal="left" vertical="top" wrapText="1"/>
    </xf>
    <xf numFmtId="0" fontId="21" fillId="38" borderId="0" xfId="0" applyFont="1" applyFill="1" applyAlignment="1">
      <alignment/>
    </xf>
    <xf numFmtId="185" fontId="21" fillId="38" borderId="0" xfId="0" applyNumberFormat="1" applyFont="1" applyFill="1" applyAlignment="1">
      <alignment/>
    </xf>
    <xf numFmtId="0" fontId="22" fillId="0" borderId="63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185" fontId="21" fillId="38" borderId="22" xfId="0" applyNumberFormat="1" applyFont="1" applyFill="1" applyBorder="1" applyAlignment="1">
      <alignment horizontal="right" vertical="top" wrapText="1"/>
    </xf>
    <xf numFmtId="185" fontId="21" fillId="38" borderId="23" xfId="0" applyNumberFormat="1" applyFont="1" applyFill="1" applyBorder="1" applyAlignment="1">
      <alignment horizontal="right" vertical="top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right" vertical="center" wrapText="1"/>
    </xf>
    <xf numFmtId="0" fontId="22" fillId="0" borderId="33" xfId="0" applyFont="1" applyFill="1" applyBorder="1" applyAlignment="1">
      <alignment horizontal="center" vertical="center" wrapText="1"/>
    </xf>
    <xf numFmtId="2" fontId="21" fillId="38" borderId="22" xfId="0" applyNumberFormat="1" applyFont="1" applyFill="1" applyBorder="1" applyAlignment="1">
      <alignment horizontal="right" vertical="top" wrapText="1"/>
    </xf>
    <xf numFmtId="2" fontId="21" fillId="38" borderId="23" xfId="0" applyNumberFormat="1" applyFont="1" applyFill="1" applyBorder="1" applyAlignment="1">
      <alignment horizontal="right" vertical="top" wrapText="1"/>
    </xf>
    <xf numFmtId="0" fontId="21" fillId="38" borderId="33" xfId="0" applyNumberFormat="1" applyFont="1" applyFill="1" applyBorder="1" applyAlignment="1">
      <alignment horizontal="center" vertical="top" wrapText="1"/>
    </xf>
    <xf numFmtId="0" fontId="22" fillId="0" borderId="48" xfId="0" applyNumberFormat="1" applyFont="1" applyFill="1" applyBorder="1" applyAlignment="1">
      <alignment horizontal="center" vertical="center" wrapText="1"/>
    </xf>
    <xf numFmtId="185" fontId="45" fillId="0" borderId="0" xfId="0" applyNumberFormat="1" applyFont="1" applyFill="1" applyAlignment="1">
      <alignment/>
    </xf>
    <xf numFmtId="0" fontId="22" fillId="0" borderId="61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0" fontId="22" fillId="36" borderId="46" xfId="0" applyFont="1" applyFill="1" applyBorder="1" applyAlignment="1">
      <alignment horizontal="center"/>
    </xf>
    <xf numFmtId="0" fontId="22" fillId="36" borderId="35" xfId="0" applyFont="1" applyFill="1" applyBorder="1" applyAlignment="1">
      <alignment horizontal="left"/>
    </xf>
    <xf numFmtId="0" fontId="22" fillId="36" borderId="35" xfId="0" applyFont="1" applyFill="1" applyBorder="1" applyAlignment="1">
      <alignment horizontal="right"/>
    </xf>
    <xf numFmtId="0" fontId="22" fillId="36" borderId="41" xfId="0" applyFont="1" applyFill="1" applyBorder="1" applyAlignment="1">
      <alignment horizontal="right"/>
    </xf>
    <xf numFmtId="0" fontId="22" fillId="39" borderId="46" xfId="0" applyFont="1" applyFill="1" applyBorder="1" applyAlignment="1">
      <alignment horizontal="center"/>
    </xf>
    <xf numFmtId="0" fontId="22" fillId="39" borderId="35" xfId="0" applyFont="1" applyFill="1" applyBorder="1" applyAlignment="1">
      <alignment horizontal="left"/>
    </xf>
    <xf numFmtId="0" fontId="22" fillId="39" borderId="35" xfId="0" applyFont="1" applyFill="1" applyBorder="1" applyAlignment="1">
      <alignment horizontal="right"/>
    </xf>
    <xf numFmtId="0" fontId="22" fillId="39" borderId="41" xfId="0" applyFont="1" applyFill="1" applyBorder="1" applyAlignment="1">
      <alignment horizontal="right"/>
    </xf>
    <xf numFmtId="0" fontId="22" fillId="0" borderId="48" xfId="0" applyNumberFormat="1" applyFont="1" applyFill="1" applyBorder="1" applyAlignment="1">
      <alignment horizontal="center" vertical="center" wrapText="1"/>
    </xf>
    <xf numFmtId="2" fontId="21" fillId="0" borderId="43" xfId="0" applyNumberFormat="1" applyFont="1" applyFill="1" applyBorder="1" applyAlignment="1">
      <alignment horizontal="center" vertical="center" wrapText="1"/>
    </xf>
    <xf numFmtId="183" fontId="22" fillId="34" borderId="28" xfId="0" applyNumberFormat="1" applyFont="1" applyFill="1" applyBorder="1" applyAlignment="1">
      <alignment horizontal="right" vertical="center" wrapText="1"/>
    </xf>
    <xf numFmtId="2" fontId="22" fillId="14" borderId="35" xfId="0" applyNumberFormat="1" applyFont="1" applyFill="1" applyBorder="1" applyAlignment="1">
      <alignment horizontal="right" vertical="top" wrapText="1"/>
    </xf>
    <xf numFmtId="185" fontId="22" fillId="14" borderId="35" xfId="0" applyNumberFormat="1" applyFont="1" applyFill="1" applyBorder="1" applyAlignment="1">
      <alignment horizontal="right" vertical="top" wrapText="1"/>
    </xf>
    <xf numFmtId="185" fontId="22" fillId="14" borderId="41" xfId="0" applyNumberFormat="1" applyFont="1" applyFill="1" applyBorder="1" applyAlignment="1">
      <alignment horizontal="right" vertical="top" wrapText="1"/>
    </xf>
    <xf numFmtId="185" fontId="22" fillId="34" borderId="41" xfId="0" applyNumberFormat="1" applyFont="1" applyFill="1" applyBorder="1" applyAlignment="1">
      <alignment horizontal="right" vertical="top" wrapText="1"/>
    </xf>
    <xf numFmtId="0" fontId="21" fillId="0" borderId="22" xfId="0" applyFont="1" applyFill="1" applyBorder="1" applyAlignment="1">
      <alignment horizontal="right" vertical="top" wrapText="1"/>
    </xf>
    <xf numFmtId="0" fontId="21" fillId="0" borderId="23" xfId="0" applyFont="1" applyFill="1" applyBorder="1" applyAlignment="1">
      <alignment horizontal="right" vertical="top" wrapText="1"/>
    </xf>
    <xf numFmtId="185" fontId="22" fillId="37" borderId="35" xfId="0" applyNumberFormat="1" applyFont="1" applyFill="1" applyBorder="1" applyAlignment="1">
      <alignment horizontal="right" vertical="top" wrapText="1"/>
    </xf>
    <xf numFmtId="185" fontId="22" fillId="37" borderId="41" xfId="0" applyNumberFormat="1" applyFont="1" applyFill="1" applyBorder="1" applyAlignment="1">
      <alignment horizontal="right" vertical="top" wrapText="1"/>
    </xf>
    <xf numFmtId="185" fontId="22" fillId="35" borderId="28" xfId="0" applyNumberFormat="1" applyFont="1" applyFill="1" applyBorder="1" applyAlignment="1">
      <alignment horizontal="right" vertical="top" wrapText="1"/>
    </xf>
    <xf numFmtId="185" fontId="22" fillId="35" borderId="29" xfId="0" applyNumberFormat="1" applyFont="1" applyFill="1" applyBorder="1" applyAlignment="1">
      <alignment horizontal="right" vertical="top" wrapText="1"/>
    </xf>
    <xf numFmtId="185" fontId="22" fillId="0" borderId="35" xfId="0" applyNumberFormat="1" applyFont="1" applyFill="1" applyBorder="1" applyAlignment="1">
      <alignment horizontal="right" vertical="top" wrapText="1"/>
    </xf>
    <xf numFmtId="185" fontId="22" fillId="0" borderId="41" xfId="0" applyNumberFormat="1" applyFont="1" applyFill="1" applyBorder="1" applyAlignment="1">
      <alignment horizontal="right" vertical="top" wrapText="1"/>
    </xf>
    <xf numFmtId="49" fontId="22" fillId="0" borderId="31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2" fontId="22" fillId="0" borderId="64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49" fontId="22" fillId="0" borderId="64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185" fontId="22" fillId="0" borderId="64" xfId="0" applyNumberFormat="1" applyFont="1" applyFill="1" applyBorder="1" applyAlignment="1">
      <alignment horizontal="center" vertical="center" wrapText="1"/>
    </xf>
    <xf numFmtId="185" fontId="22" fillId="0" borderId="65" xfId="0" applyNumberFormat="1" applyFont="1" applyFill="1" applyBorder="1" applyAlignment="1">
      <alignment horizontal="center" vertical="center" wrapText="1"/>
    </xf>
    <xf numFmtId="185" fontId="22" fillId="0" borderId="19" xfId="0" applyNumberFormat="1" applyFont="1" applyFill="1" applyBorder="1" applyAlignment="1">
      <alignment horizontal="center" vertical="top" wrapText="1"/>
    </xf>
    <xf numFmtId="185" fontId="22" fillId="0" borderId="10" xfId="0" applyNumberFormat="1" applyFont="1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top" wrapText="1"/>
    </xf>
    <xf numFmtId="0" fontId="26" fillId="0" borderId="66" xfId="0" applyFont="1" applyFill="1" applyBorder="1" applyAlignment="1">
      <alignment horizontal="center" vertical="top" wrapText="1"/>
    </xf>
    <xf numFmtId="0" fontId="26" fillId="0" borderId="67" xfId="0" applyFont="1" applyFill="1" applyBorder="1" applyAlignment="1">
      <alignment horizontal="center" vertical="top" wrapText="1"/>
    </xf>
    <xf numFmtId="185" fontId="22" fillId="0" borderId="20" xfId="0" applyNumberFormat="1" applyFont="1" applyFill="1" applyBorder="1" applyAlignment="1">
      <alignment horizontal="center" vertical="top" wrapText="1"/>
    </xf>
    <xf numFmtId="185" fontId="22" fillId="0" borderId="21" xfId="0" applyNumberFormat="1" applyFont="1" applyFill="1" applyBorder="1" applyAlignment="1">
      <alignment horizontal="center" vertical="top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 vertical="top" wrapText="1"/>
    </xf>
    <xf numFmtId="0" fontId="22" fillId="0" borderId="49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185" fontId="22" fillId="0" borderId="24" xfId="0" applyNumberFormat="1" applyFont="1" applyFill="1" applyBorder="1" applyAlignment="1">
      <alignment horizontal="center" vertical="top" wrapText="1"/>
    </xf>
    <xf numFmtId="185" fontId="22" fillId="0" borderId="25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2" fillId="0" borderId="70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7"/>
  <sheetViews>
    <sheetView tabSelected="1" workbookViewId="0" topLeftCell="A814">
      <selection activeCell="A814" sqref="A1:IV16384"/>
    </sheetView>
  </sheetViews>
  <sheetFormatPr defaultColWidth="9.140625" defaultRowHeight="15.75" customHeight="1"/>
  <cols>
    <col min="1" max="1" width="4.7109375" style="212" customWidth="1"/>
    <col min="2" max="2" width="25.8515625" style="5" customWidth="1"/>
    <col min="3" max="3" width="12.28125" style="2" customWidth="1"/>
    <col min="4" max="4" width="10.7109375" style="2" customWidth="1"/>
    <col min="5" max="5" width="8.421875" style="3" customWidth="1"/>
    <col min="6" max="6" width="10.8515625" style="4" customWidth="1"/>
    <col min="7" max="7" width="11.57421875" style="4" customWidth="1"/>
    <col min="8" max="8" width="12.421875" style="4" customWidth="1"/>
    <col min="9" max="9" width="9.140625" style="5" customWidth="1"/>
    <col min="10" max="10" width="10.57421875" style="5" bestFit="1" customWidth="1"/>
    <col min="11" max="11" width="11.28125" style="5" customWidth="1"/>
    <col min="12" max="12" width="9.140625" style="5" customWidth="1"/>
    <col min="13" max="13" width="11.140625" style="5" customWidth="1"/>
    <col min="14" max="16384" width="9.140625" style="5" customWidth="1"/>
  </cols>
  <sheetData>
    <row r="1" spans="1:8" ht="15.75" customHeight="1">
      <c r="A1" s="212" t="s">
        <v>64</v>
      </c>
      <c r="B1" s="1"/>
      <c r="H1" s="4" t="s">
        <v>117</v>
      </c>
    </row>
    <row r="2" spans="2:8" ht="15.75" customHeight="1">
      <c r="B2" s="1"/>
      <c r="H2" s="4" t="s">
        <v>118</v>
      </c>
    </row>
    <row r="3" ht="15.75" customHeight="1">
      <c r="B3" s="1"/>
    </row>
    <row r="4" spans="1:8" ht="15.75" customHeight="1">
      <c r="A4" s="529" t="s">
        <v>116</v>
      </c>
      <c r="B4" s="529"/>
      <c r="C4" s="529"/>
      <c r="D4" s="529"/>
      <c r="E4" s="529"/>
      <c r="F4" s="529"/>
      <c r="G4" s="529"/>
      <c r="H4" s="529"/>
    </row>
    <row r="5" ht="15.75" customHeight="1">
      <c r="B5" s="7"/>
    </row>
    <row r="6" spans="1:8" ht="15.75" customHeight="1">
      <c r="A6" s="530" t="s">
        <v>82</v>
      </c>
      <c r="B6" s="530"/>
      <c r="C6" s="530"/>
      <c r="D6" s="530"/>
      <c r="E6" s="530"/>
      <c r="F6" s="530"/>
      <c r="G6" s="530"/>
      <c r="H6" s="530"/>
    </row>
    <row r="7" spans="1:8" ht="15.75" customHeight="1">
      <c r="A7" s="531" t="s">
        <v>187</v>
      </c>
      <c r="B7" s="532"/>
      <c r="C7" s="532"/>
      <c r="D7" s="532"/>
      <c r="E7" s="532"/>
      <c r="F7" s="532"/>
      <c r="G7" s="532"/>
      <c r="H7" s="532"/>
    </row>
    <row r="8" spans="1:8" ht="15.75" customHeight="1">
      <c r="A8" s="532" t="s">
        <v>74</v>
      </c>
      <c r="B8" s="532"/>
      <c r="C8" s="532"/>
      <c r="D8" s="532"/>
      <c r="E8" s="532"/>
      <c r="F8" s="532"/>
      <c r="G8" s="532"/>
      <c r="H8" s="532"/>
    </row>
    <row r="9" ht="15.75" customHeight="1" thickBot="1"/>
    <row r="10" spans="1:8" ht="15.75" customHeight="1">
      <c r="A10" s="533" t="s">
        <v>75</v>
      </c>
      <c r="B10" s="499" t="s">
        <v>6</v>
      </c>
      <c r="C10" s="502" t="s">
        <v>76</v>
      </c>
      <c r="D10" s="502"/>
      <c r="E10" s="504" t="s">
        <v>0</v>
      </c>
      <c r="F10" s="504"/>
      <c r="G10" s="506" t="s">
        <v>1</v>
      </c>
      <c r="H10" s="507"/>
    </row>
    <row r="11" spans="1:8" ht="15.75" customHeight="1">
      <c r="A11" s="534"/>
      <c r="B11" s="500"/>
      <c r="C11" s="503"/>
      <c r="D11" s="503"/>
      <c r="E11" s="505"/>
      <c r="F11" s="505"/>
      <c r="G11" s="508" t="s">
        <v>3</v>
      </c>
      <c r="H11" s="516" t="s">
        <v>105</v>
      </c>
    </row>
    <row r="12" spans="1:8" ht="42" customHeight="1">
      <c r="A12" s="535"/>
      <c r="B12" s="536"/>
      <c r="C12" s="8" t="s">
        <v>102</v>
      </c>
      <c r="D12" s="8" t="s">
        <v>103</v>
      </c>
      <c r="E12" s="9" t="s">
        <v>104</v>
      </c>
      <c r="F12" s="10" t="s">
        <v>2</v>
      </c>
      <c r="G12" s="509"/>
      <c r="H12" s="517"/>
    </row>
    <row r="13" spans="1:8" s="15" customFormat="1" ht="16.5" customHeight="1" thickBot="1">
      <c r="A13" s="11">
        <v>1</v>
      </c>
      <c r="B13" s="12">
        <v>2</v>
      </c>
      <c r="C13" s="13">
        <v>3</v>
      </c>
      <c r="D13" s="14">
        <v>4</v>
      </c>
      <c r="E13" s="14">
        <v>5</v>
      </c>
      <c r="F13" s="14">
        <v>6</v>
      </c>
      <c r="G13" s="14">
        <v>7</v>
      </c>
      <c r="H13" s="369">
        <v>8</v>
      </c>
    </row>
    <row r="14" spans="1:8" ht="15.75" customHeight="1" thickBot="1">
      <c r="A14" s="518" t="s">
        <v>77</v>
      </c>
      <c r="B14" s="519"/>
      <c r="C14" s="519"/>
      <c r="D14" s="519"/>
      <c r="E14" s="519"/>
      <c r="F14" s="519"/>
      <c r="G14" s="519"/>
      <c r="H14" s="520"/>
    </row>
    <row r="15" spans="1:8" ht="15.75" customHeight="1">
      <c r="A15" s="448" t="s">
        <v>30</v>
      </c>
      <c r="B15" s="16" t="s">
        <v>7</v>
      </c>
      <c r="C15" s="17"/>
      <c r="D15" s="17"/>
      <c r="E15" s="17"/>
      <c r="F15" s="18"/>
      <c r="G15" s="18"/>
      <c r="H15" s="19"/>
    </row>
    <row r="16" spans="1:8" ht="15.75" customHeight="1">
      <c r="A16" s="213"/>
      <c r="B16" s="20" t="s">
        <v>51</v>
      </c>
      <c r="C16" s="21"/>
      <c r="D16" s="21"/>
      <c r="E16" s="21"/>
      <c r="F16" s="22"/>
      <c r="G16" s="22"/>
      <c r="H16" s="23"/>
    </row>
    <row r="17" spans="1:8" ht="15.75" customHeight="1">
      <c r="A17" s="214">
        <v>1</v>
      </c>
      <c r="B17" s="24" t="s">
        <v>28</v>
      </c>
      <c r="C17" s="25">
        <f>SUM(C18:C19)</f>
        <v>7137</v>
      </c>
      <c r="D17" s="25">
        <f>SUM(D18:D19)</f>
        <v>7.1</v>
      </c>
      <c r="E17" s="26">
        <f>F17/C17*1000</f>
        <v>38.668348045397224</v>
      </c>
      <c r="F17" s="27">
        <f>SUM(F18:F19)</f>
        <v>275.976</v>
      </c>
      <c r="G17" s="27">
        <f>SUM(G18:G19)</f>
        <v>0</v>
      </c>
      <c r="H17" s="28">
        <f>SUM(H18:H19)</f>
        <v>275.976</v>
      </c>
    </row>
    <row r="18" spans="1:20" ht="15.75" customHeight="1">
      <c r="A18" s="450"/>
      <c r="B18" s="29" t="s">
        <v>90</v>
      </c>
      <c r="C18" s="30">
        <v>4955</v>
      </c>
      <c r="D18" s="30">
        <v>5</v>
      </c>
      <c r="E18" s="31">
        <f aca="true" t="shared" si="0" ref="E18:E40">F18/C18*1000</f>
        <v>26.39071644803229</v>
      </c>
      <c r="F18" s="32">
        <v>130.766</v>
      </c>
      <c r="G18" s="32"/>
      <c r="H18" s="33">
        <v>130.766</v>
      </c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15" ht="15.75" customHeight="1">
      <c r="A19" s="450"/>
      <c r="B19" s="29" t="s">
        <v>91</v>
      </c>
      <c r="C19" s="30">
        <v>2182</v>
      </c>
      <c r="D19" s="30">
        <v>2.1</v>
      </c>
      <c r="E19" s="31">
        <f t="shared" si="0"/>
        <v>66.54903758020166</v>
      </c>
      <c r="F19" s="32">
        <v>145.21</v>
      </c>
      <c r="G19" s="32"/>
      <c r="H19" s="33">
        <v>145.21</v>
      </c>
      <c r="J19" s="6"/>
      <c r="K19" s="6"/>
      <c r="L19" s="6"/>
      <c r="M19" s="6"/>
      <c r="N19" s="6"/>
      <c r="O19" s="6"/>
    </row>
    <row r="20" spans="1:8" ht="15.75" customHeight="1">
      <c r="A20" s="211">
        <v>2</v>
      </c>
      <c r="B20" s="48" t="s">
        <v>17</v>
      </c>
      <c r="C20" s="39">
        <f>SUM(C21:C23)</f>
        <v>14997</v>
      </c>
      <c r="D20" s="39">
        <f>SUM(D21:D23)</f>
        <v>59.7</v>
      </c>
      <c r="E20" s="40">
        <f t="shared" si="0"/>
        <v>47.5633126625325</v>
      </c>
      <c r="F20" s="41">
        <f>SUM(F21:F23)</f>
        <v>713.307</v>
      </c>
      <c r="G20" s="41">
        <f>SUM(G21:G23)</f>
        <v>164.67</v>
      </c>
      <c r="H20" s="42">
        <f>SUM(H21:H23)</f>
        <v>548.636</v>
      </c>
    </row>
    <row r="21" spans="1:8" ht="15.75" customHeight="1">
      <c r="A21" s="450"/>
      <c r="B21" s="43" t="s">
        <v>88</v>
      </c>
      <c r="C21" s="30">
        <v>960</v>
      </c>
      <c r="D21" s="30">
        <v>3</v>
      </c>
      <c r="E21" s="31">
        <f t="shared" si="0"/>
        <v>56.18020833333333</v>
      </c>
      <c r="F21" s="32">
        <v>53.933</v>
      </c>
      <c r="G21" s="32"/>
      <c r="H21" s="33">
        <v>53.933</v>
      </c>
    </row>
    <row r="22" spans="1:8" ht="15.75" customHeight="1">
      <c r="A22" s="450"/>
      <c r="B22" s="29" t="s">
        <v>90</v>
      </c>
      <c r="C22" s="30">
        <v>11348</v>
      </c>
      <c r="D22" s="30">
        <v>50</v>
      </c>
      <c r="E22" s="31">
        <f t="shared" si="0"/>
        <v>44.97003877335213</v>
      </c>
      <c r="F22" s="32">
        <v>510.32</v>
      </c>
      <c r="G22" s="32">
        <v>164.67</v>
      </c>
      <c r="H22" s="33">
        <v>345.649</v>
      </c>
    </row>
    <row r="23" spans="1:8" ht="15.75" customHeight="1">
      <c r="A23" s="215"/>
      <c r="B23" s="59" t="s">
        <v>91</v>
      </c>
      <c r="C23" s="44">
        <v>2689</v>
      </c>
      <c r="D23" s="44">
        <v>6.7</v>
      </c>
      <c r="E23" s="45">
        <f t="shared" si="0"/>
        <v>55.43101524730383</v>
      </c>
      <c r="F23" s="46">
        <v>149.054</v>
      </c>
      <c r="G23" s="46"/>
      <c r="H23" s="47">
        <v>149.054</v>
      </c>
    </row>
    <row r="24" spans="1:8" ht="15.75" customHeight="1">
      <c r="A24" s="211">
        <v>3</v>
      </c>
      <c r="B24" s="48" t="s">
        <v>29</v>
      </c>
      <c r="C24" s="39">
        <f>SUM(C25:C25)</f>
        <v>1071</v>
      </c>
      <c r="D24" s="39">
        <f>SUM(D25:D25)</f>
        <v>7</v>
      </c>
      <c r="E24" s="40">
        <f t="shared" si="0"/>
        <v>25.863678804855272</v>
      </c>
      <c r="F24" s="41">
        <f>SUM(F25:F25)</f>
        <v>27.7</v>
      </c>
      <c r="G24" s="41">
        <f>SUM(G25:G25)</f>
        <v>0</v>
      </c>
      <c r="H24" s="42">
        <f>SUM(H25:H25)</f>
        <v>27.7</v>
      </c>
    </row>
    <row r="25" spans="1:8" ht="15.75" customHeight="1">
      <c r="A25" s="215"/>
      <c r="B25" s="49" t="s">
        <v>90</v>
      </c>
      <c r="C25" s="44">
        <v>1071</v>
      </c>
      <c r="D25" s="44">
        <v>7</v>
      </c>
      <c r="E25" s="45">
        <f t="shared" si="0"/>
        <v>25.863678804855272</v>
      </c>
      <c r="F25" s="46">
        <v>27.7</v>
      </c>
      <c r="G25" s="46">
        <v>0</v>
      </c>
      <c r="H25" s="47">
        <v>27.7</v>
      </c>
    </row>
    <row r="26" spans="1:8" ht="15.75" customHeight="1">
      <c r="A26" s="211">
        <v>4</v>
      </c>
      <c r="B26" s="48" t="s">
        <v>18</v>
      </c>
      <c r="C26" s="39">
        <f>SUM(C27:C28)</f>
        <v>219</v>
      </c>
      <c r="D26" s="39">
        <f>SUM(D27:D28)</f>
        <v>2.7</v>
      </c>
      <c r="E26" s="40">
        <f>F26/C26*1000</f>
        <v>10.547945205479452</v>
      </c>
      <c r="F26" s="41">
        <f>SUM(F27:F28)</f>
        <v>2.31</v>
      </c>
      <c r="G26" s="41">
        <f>SUM(G27:G28)</f>
        <v>1.95</v>
      </c>
      <c r="H26" s="42">
        <f>SUM(H27:H28)</f>
        <v>0.36</v>
      </c>
    </row>
    <row r="27" spans="1:8" ht="15.75" customHeight="1">
      <c r="A27" s="216"/>
      <c r="B27" s="53" t="s">
        <v>90</v>
      </c>
      <c r="C27" s="54">
        <v>80</v>
      </c>
      <c r="D27" s="54">
        <v>2</v>
      </c>
      <c r="E27" s="55">
        <f>F27/C27*1000</f>
        <v>10.125</v>
      </c>
      <c r="F27" s="56">
        <v>0.81</v>
      </c>
      <c r="G27" s="56">
        <v>0.45</v>
      </c>
      <c r="H27" s="57">
        <v>0.36</v>
      </c>
    </row>
    <row r="28" spans="1:8" ht="15.75" customHeight="1">
      <c r="A28" s="485"/>
      <c r="B28" s="440" t="s">
        <v>92</v>
      </c>
      <c r="C28" s="399">
        <v>139</v>
      </c>
      <c r="D28" s="399">
        <v>0.7</v>
      </c>
      <c r="E28" s="55">
        <f>F28/C28*1000</f>
        <v>10.79136690647482</v>
      </c>
      <c r="F28" s="56">
        <v>1.5</v>
      </c>
      <c r="G28" s="56">
        <v>1.5</v>
      </c>
      <c r="H28" s="400"/>
    </row>
    <row r="29" spans="1:8" ht="15.75" customHeight="1">
      <c r="A29" s="211">
        <v>5</v>
      </c>
      <c r="B29" s="48" t="s">
        <v>47</v>
      </c>
      <c r="C29" s="39">
        <f>SUM(C30:C30)</f>
        <v>75</v>
      </c>
      <c r="D29" s="39">
        <f>SUM(D30:D30)</f>
        <v>0</v>
      </c>
      <c r="E29" s="40">
        <f t="shared" si="0"/>
        <v>14</v>
      </c>
      <c r="F29" s="41">
        <f>SUM(F30:F30)</f>
        <v>1.05</v>
      </c>
      <c r="G29" s="41">
        <f>SUM(G30:G30)</f>
        <v>0</v>
      </c>
      <c r="H29" s="42">
        <f>SUM(H30:H30)</f>
        <v>1.05</v>
      </c>
    </row>
    <row r="30" spans="1:8" ht="15.75" customHeight="1">
      <c r="A30" s="216"/>
      <c r="B30" s="53" t="s">
        <v>90</v>
      </c>
      <c r="C30" s="54">
        <v>75</v>
      </c>
      <c r="D30" s="54"/>
      <c r="E30" s="55">
        <f t="shared" si="0"/>
        <v>14</v>
      </c>
      <c r="F30" s="56">
        <v>1.05</v>
      </c>
      <c r="G30" s="56"/>
      <c r="H30" s="57">
        <v>1.05</v>
      </c>
    </row>
    <row r="31" spans="1:8" ht="15.75" customHeight="1">
      <c r="A31" s="211">
        <v>6</v>
      </c>
      <c r="B31" s="48" t="s">
        <v>46</v>
      </c>
      <c r="C31" s="39">
        <f>SUM(C32:C34)</f>
        <v>725</v>
      </c>
      <c r="D31" s="39">
        <f>SUM(D32:D34)</f>
        <v>1</v>
      </c>
      <c r="E31" s="40">
        <f t="shared" si="0"/>
        <v>3.1641379310344835</v>
      </c>
      <c r="F31" s="41">
        <f>SUM(F32:F34)</f>
        <v>2.2940000000000005</v>
      </c>
      <c r="G31" s="41">
        <f>SUM(G32:G34)</f>
        <v>0</v>
      </c>
      <c r="H31" s="42">
        <f>SUM(H32:H34)</f>
        <v>2.2940000000000005</v>
      </c>
    </row>
    <row r="32" spans="1:8" ht="15.75" customHeight="1">
      <c r="A32" s="219"/>
      <c r="B32" s="43" t="s">
        <v>88</v>
      </c>
      <c r="C32" s="30">
        <v>620</v>
      </c>
      <c r="D32" s="30">
        <v>0.8</v>
      </c>
      <c r="E32" s="31" t="e">
        <v>#DIV/0!</v>
      </c>
      <c r="F32" s="32">
        <v>1.86</v>
      </c>
      <c r="G32" s="32"/>
      <c r="H32" s="33">
        <v>1.86</v>
      </c>
    </row>
    <row r="33" spans="1:8" ht="15.75" customHeight="1">
      <c r="A33" s="343"/>
      <c r="B33" s="344" t="s">
        <v>90</v>
      </c>
      <c r="C33" s="345">
        <v>75</v>
      </c>
      <c r="D33" s="345"/>
      <c r="E33" s="31" t="e">
        <v>#DIV/0!</v>
      </c>
      <c r="F33" s="32">
        <v>0.375</v>
      </c>
      <c r="G33" s="32"/>
      <c r="H33" s="33">
        <v>0.375</v>
      </c>
    </row>
    <row r="34" spans="1:8" ht="15.75" customHeight="1">
      <c r="A34" s="216"/>
      <c r="B34" s="53" t="s">
        <v>91</v>
      </c>
      <c r="C34" s="54">
        <v>30</v>
      </c>
      <c r="D34" s="54">
        <v>0.2</v>
      </c>
      <c r="E34" s="55">
        <f t="shared" si="0"/>
        <v>1.9666666666666666</v>
      </c>
      <c r="F34" s="56">
        <v>0.059</v>
      </c>
      <c r="G34" s="56"/>
      <c r="H34" s="57">
        <v>0.059</v>
      </c>
    </row>
    <row r="35" spans="1:8" s="64" customFormat="1" ht="15.75" customHeight="1">
      <c r="A35" s="211">
        <v>7</v>
      </c>
      <c r="B35" s="48" t="s">
        <v>198</v>
      </c>
      <c r="C35" s="39">
        <f>SUM(C36)</f>
        <v>110</v>
      </c>
      <c r="D35" s="39">
        <f>SUM(D36)</f>
        <v>0.35</v>
      </c>
      <c r="E35" s="40" t="e">
        <v>#DIV/0!</v>
      </c>
      <c r="F35" s="41">
        <f>SUM(F36)</f>
        <v>4.088</v>
      </c>
      <c r="G35" s="41">
        <f>SUM(G36)</f>
        <v>0</v>
      </c>
      <c r="H35" s="42">
        <f>SUM(H36)</f>
        <v>4.088</v>
      </c>
    </row>
    <row r="36" spans="1:8" ht="15.75" customHeight="1">
      <c r="A36" s="220"/>
      <c r="B36" s="59" t="s">
        <v>88</v>
      </c>
      <c r="C36" s="44">
        <v>110</v>
      </c>
      <c r="D36" s="44">
        <v>0.35</v>
      </c>
      <c r="E36" s="45">
        <f t="shared" si="0"/>
        <v>37.163636363636364</v>
      </c>
      <c r="F36" s="46">
        <v>4.088</v>
      </c>
      <c r="G36" s="46"/>
      <c r="H36" s="47">
        <v>4.088</v>
      </c>
    </row>
    <row r="37" spans="1:8" ht="15.75" customHeight="1">
      <c r="A37" s="211">
        <v>8</v>
      </c>
      <c r="B37" s="48" t="s">
        <v>19</v>
      </c>
      <c r="C37" s="39">
        <f>SUM(C38:C40)</f>
        <v>4783</v>
      </c>
      <c r="D37" s="39">
        <f>SUM(D38:D40)</f>
        <v>4.5</v>
      </c>
      <c r="E37" s="40">
        <f t="shared" si="0"/>
        <v>44.199874555718175</v>
      </c>
      <c r="F37" s="41">
        <f>SUM(F38:F40)</f>
        <v>211.40800000000002</v>
      </c>
      <c r="G37" s="41">
        <f>SUM(G38:G40)</f>
        <v>0</v>
      </c>
      <c r="H37" s="42">
        <f>SUM(H38:H40)</f>
        <v>211.40800000000002</v>
      </c>
    </row>
    <row r="38" spans="1:8" ht="15.75" customHeight="1">
      <c r="A38" s="218"/>
      <c r="B38" s="204" t="s">
        <v>88</v>
      </c>
      <c r="C38" s="74">
        <v>500</v>
      </c>
      <c r="D38" s="74">
        <v>0.5</v>
      </c>
      <c r="E38" s="62">
        <f t="shared" si="0"/>
        <v>5</v>
      </c>
      <c r="F38" s="75">
        <v>2.5</v>
      </c>
      <c r="G38" s="75"/>
      <c r="H38" s="76">
        <v>2.5</v>
      </c>
    </row>
    <row r="39" spans="1:8" ht="15.75" customHeight="1">
      <c r="A39" s="450"/>
      <c r="B39" s="43" t="s">
        <v>90</v>
      </c>
      <c r="C39" s="30">
        <v>2315</v>
      </c>
      <c r="D39" s="30">
        <v>2</v>
      </c>
      <c r="E39" s="31">
        <f t="shared" si="0"/>
        <v>31.853131749460044</v>
      </c>
      <c r="F39" s="32">
        <v>73.74</v>
      </c>
      <c r="G39" s="32"/>
      <c r="H39" s="33">
        <v>73.74</v>
      </c>
    </row>
    <row r="40" spans="1:8" ht="15.75" customHeight="1">
      <c r="A40" s="450"/>
      <c r="B40" s="43" t="s">
        <v>91</v>
      </c>
      <c r="C40" s="30">
        <v>1968</v>
      </c>
      <c r="D40" s="30">
        <v>2</v>
      </c>
      <c r="E40" s="31">
        <f t="shared" si="0"/>
        <v>68.6829268292683</v>
      </c>
      <c r="F40" s="32">
        <v>135.168</v>
      </c>
      <c r="G40" s="32"/>
      <c r="H40" s="33">
        <v>135.168</v>
      </c>
    </row>
    <row r="41" spans="1:8" ht="15.75" customHeight="1">
      <c r="A41" s="211">
        <v>9</v>
      </c>
      <c r="B41" s="48" t="s">
        <v>175</v>
      </c>
      <c r="C41" s="39">
        <f>SUM(C42)</f>
        <v>42</v>
      </c>
      <c r="D41" s="39">
        <f>SUM(D42)</f>
        <v>0.1</v>
      </c>
      <c r="E41" s="40">
        <f aca="true" t="shared" si="1" ref="E41:E46">F41/C41*1000</f>
        <v>0.35714285714285715</v>
      </c>
      <c r="F41" s="41">
        <f>SUM(F42)</f>
        <v>0.015</v>
      </c>
      <c r="G41" s="41">
        <f>SUM(G42)</f>
        <v>0</v>
      </c>
      <c r="H41" s="42">
        <f>SUM(H42)</f>
        <v>0.015</v>
      </c>
    </row>
    <row r="42" spans="1:8" ht="15.75" customHeight="1">
      <c r="A42" s="215"/>
      <c r="B42" s="59" t="s">
        <v>91</v>
      </c>
      <c r="C42" s="44">
        <v>42</v>
      </c>
      <c r="D42" s="44">
        <v>0.1</v>
      </c>
      <c r="E42" s="45">
        <f t="shared" si="1"/>
        <v>0.35714285714285715</v>
      </c>
      <c r="F42" s="46">
        <v>0.015</v>
      </c>
      <c r="G42" s="46"/>
      <c r="H42" s="47">
        <v>0.015</v>
      </c>
    </row>
    <row r="43" spans="1:8" s="64" customFormat="1" ht="15.75" customHeight="1">
      <c r="A43" s="211">
        <v>10</v>
      </c>
      <c r="B43" s="48" t="s">
        <v>48</v>
      </c>
      <c r="C43" s="39">
        <f>SUM(C44:C46)</f>
        <v>227</v>
      </c>
      <c r="D43" s="39">
        <f>SUM(D44:D46)</f>
        <v>0.5</v>
      </c>
      <c r="E43" s="40">
        <f t="shared" si="1"/>
        <v>34.85462555066079</v>
      </c>
      <c r="F43" s="41">
        <f>SUM(F44:F46)</f>
        <v>7.912000000000001</v>
      </c>
      <c r="G43" s="41">
        <f>SUM(G44:G46)</f>
        <v>0</v>
      </c>
      <c r="H43" s="42">
        <f>SUM(H44:H46)</f>
        <v>7.912000000000001</v>
      </c>
    </row>
    <row r="44" spans="1:8" ht="15.75" customHeight="1">
      <c r="A44" s="218"/>
      <c r="B44" s="204" t="s">
        <v>88</v>
      </c>
      <c r="C44" s="74">
        <v>120</v>
      </c>
      <c r="D44" s="74">
        <v>0.4</v>
      </c>
      <c r="E44" s="62">
        <f t="shared" si="1"/>
        <v>51.25000000000001</v>
      </c>
      <c r="F44" s="75">
        <v>6.15</v>
      </c>
      <c r="G44" s="75"/>
      <c r="H44" s="76">
        <v>6.15</v>
      </c>
    </row>
    <row r="45" spans="1:8" ht="15.75" customHeight="1">
      <c r="A45" s="218"/>
      <c r="B45" s="204" t="s">
        <v>91</v>
      </c>
      <c r="C45" s="74">
        <v>42</v>
      </c>
      <c r="D45" s="74">
        <v>0.1</v>
      </c>
      <c r="E45" s="62">
        <f t="shared" si="1"/>
        <v>1.7142857142857142</v>
      </c>
      <c r="F45" s="75">
        <v>0.072</v>
      </c>
      <c r="G45" s="75"/>
      <c r="H45" s="76">
        <v>0.072</v>
      </c>
    </row>
    <row r="46" spans="1:8" ht="15.75" customHeight="1">
      <c r="A46" s="450"/>
      <c r="B46" s="43" t="s">
        <v>90</v>
      </c>
      <c r="C46" s="30">
        <v>65</v>
      </c>
      <c r="D46" s="30"/>
      <c r="E46" s="31">
        <f t="shared" si="1"/>
        <v>26</v>
      </c>
      <c r="F46" s="32">
        <v>1.69</v>
      </c>
      <c r="G46" s="32"/>
      <c r="H46" s="33">
        <v>1.69</v>
      </c>
    </row>
    <row r="47" spans="1:8" ht="15.75" customHeight="1">
      <c r="A47" s="245" t="s">
        <v>174</v>
      </c>
      <c r="B47" s="246" t="s">
        <v>109</v>
      </c>
      <c r="C47" s="247">
        <f>C17+C20+C24+C29+C31+C37+C43+C41+C35+C26</f>
        <v>29386</v>
      </c>
      <c r="D47" s="247">
        <f>D17+D20+D24+D29+D31+D37+D43+D41+D35+D26</f>
        <v>82.94999999999999</v>
      </c>
      <c r="E47" s="247"/>
      <c r="F47" s="389">
        <f>F17+F20+F24+F29+F31+F37+F43+F41+F35+F26</f>
        <v>1246.0600000000002</v>
      </c>
      <c r="G47" s="389">
        <f>G17+G20+G24+G29+G31+G37+G43+G41+G35+G26</f>
        <v>166.61999999999998</v>
      </c>
      <c r="H47" s="390">
        <f>H17+H20+H24+H29+H31+H37+H43+H41+H35+H26</f>
        <v>1079.4389999999999</v>
      </c>
    </row>
    <row r="48" spans="1:8" ht="15.75" customHeight="1">
      <c r="A48" s="449"/>
      <c r="B48" s="65" t="s">
        <v>52</v>
      </c>
      <c r="C48" s="66"/>
      <c r="D48" s="66"/>
      <c r="E48" s="69"/>
      <c r="F48" s="67"/>
      <c r="G48" s="67"/>
      <c r="H48" s="68"/>
    </row>
    <row r="49" spans="1:8" ht="15.75" customHeight="1">
      <c r="A49" s="217">
        <v>1</v>
      </c>
      <c r="B49" s="60" t="s">
        <v>32</v>
      </c>
      <c r="C49" s="61">
        <f>SUM(C50:C55)</f>
        <v>25482</v>
      </c>
      <c r="D49" s="61">
        <f>SUM(D50:D55)</f>
        <v>81.3</v>
      </c>
      <c r="E49" s="70">
        <f>F49/C49*1000</f>
        <v>21.052193705360644</v>
      </c>
      <c r="F49" s="72">
        <f>SUM(F50:F55)</f>
        <v>536.452</v>
      </c>
      <c r="G49" s="72">
        <f>SUM(G50:G55)</f>
        <v>527.98</v>
      </c>
      <c r="H49" s="73">
        <f>SUM(H50:H55)</f>
        <v>0</v>
      </c>
    </row>
    <row r="50" spans="1:8" ht="15.75" customHeight="1">
      <c r="A50" s="450"/>
      <c r="B50" s="43" t="s">
        <v>88</v>
      </c>
      <c r="C50" s="30">
        <v>2712</v>
      </c>
      <c r="D50" s="30">
        <v>7.5</v>
      </c>
      <c r="E50" s="31">
        <f>F50/C50*1000</f>
        <v>13.294985250737463</v>
      </c>
      <c r="F50" s="32">
        <v>36.056</v>
      </c>
      <c r="G50" s="32">
        <v>36.056</v>
      </c>
      <c r="H50" s="33"/>
    </row>
    <row r="51" spans="1:17" ht="15.75" customHeight="1">
      <c r="A51" s="450"/>
      <c r="B51" s="43" t="s">
        <v>89</v>
      </c>
      <c r="C51" s="30">
        <v>2152</v>
      </c>
      <c r="D51" s="30">
        <v>8</v>
      </c>
      <c r="E51" s="31">
        <f>F51/C51*1000</f>
        <v>18.387546468401485</v>
      </c>
      <c r="F51" s="32">
        <v>39.57</v>
      </c>
      <c r="G51" s="32">
        <v>39.5</v>
      </c>
      <c r="H51" s="33"/>
      <c r="J51" s="6"/>
      <c r="K51" s="6"/>
      <c r="L51" s="6"/>
      <c r="M51" s="6"/>
      <c r="N51" s="6"/>
      <c r="O51" s="6"/>
      <c r="P51" s="6"/>
      <c r="Q51" s="430"/>
    </row>
    <row r="52" spans="1:17" ht="15.75" customHeight="1">
      <c r="A52" s="460"/>
      <c r="B52" s="43" t="s">
        <v>100</v>
      </c>
      <c r="C52" s="30">
        <v>450</v>
      </c>
      <c r="D52" s="30">
        <v>1</v>
      </c>
      <c r="E52" s="31">
        <f>F52/C52*1000</f>
        <v>18</v>
      </c>
      <c r="F52" s="32">
        <v>8.1</v>
      </c>
      <c r="G52" s="32">
        <v>8.1</v>
      </c>
      <c r="H52" s="33"/>
      <c r="J52" s="6"/>
      <c r="K52" s="6"/>
      <c r="L52" s="6"/>
      <c r="M52" s="6"/>
      <c r="N52" s="6"/>
      <c r="O52" s="6"/>
      <c r="P52" s="6"/>
      <c r="Q52" s="430"/>
    </row>
    <row r="53" spans="1:8" ht="15.75" customHeight="1">
      <c r="A53" s="450"/>
      <c r="B53" s="43" t="s">
        <v>90</v>
      </c>
      <c r="C53" s="30">
        <v>13592</v>
      </c>
      <c r="D53" s="30">
        <v>41</v>
      </c>
      <c r="E53" s="31">
        <f aca="true" t="shared" si="2" ref="E53:E58">F53/C53*1000</f>
        <v>24.16708357857563</v>
      </c>
      <c r="F53" s="32">
        <v>328.479</v>
      </c>
      <c r="G53" s="32">
        <v>320.437</v>
      </c>
      <c r="H53" s="33"/>
    </row>
    <row r="54" spans="1:16" ht="15.75" customHeight="1">
      <c r="A54" s="450"/>
      <c r="B54" s="43" t="s">
        <v>91</v>
      </c>
      <c r="C54" s="30">
        <v>760</v>
      </c>
      <c r="D54" s="345">
        <v>1.5</v>
      </c>
      <c r="E54" s="31">
        <f t="shared" si="2"/>
        <v>38.02631578947368</v>
      </c>
      <c r="F54" s="32">
        <v>28.9</v>
      </c>
      <c r="G54" s="32">
        <v>28.54</v>
      </c>
      <c r="H54" s="33"/>
      <c r="J54" s="430"/>
      <c r="K54" s="430"/>
      <c r="L54" s="430"/>
      <c r="M54" s="6"/>
      <c r="N54" s="6"/>
      <c r="O54" s="6"/>
      <c r="P54" s="6"/>
    </row>
    <row r="55" spans="1:19" ht="15.75" customHeight="1">
      <c r="A55" s="451"/>
      <c r="B55" s="34" t="s">
        <v>92</v>
      </c>
      <c r="C55" s="35">
        <v>5816</v>
      </c>
      <c r="D55" s="35">
        <v>22.3</v>
      </c>
      <c r="E55" s="52">
        <f t="shared" si="2"/>
        <v>16.39391334250344</v>
      </c>
      <c r="F55" s="36">
        <v>95.347</v>
      </c>
      <c r="G55" s="36">
        <v>95.347</v>
      </c>
      <c r="H55" s="37"/>
      <c r="J55" s="430"/>
      <c r="K55" s="430"/>
      <c r="L55" s="430"/>
      <c r="M55" s="430"/>
      <c r="N55" s="430"/>
      <c r="O55" s="430"/>
      <c r="P55" s="430"/>
      <c r="Q55" s="430"/>
      <c r="R55" s="430"/>
      <c r="S55" s="430"/>
    </row>
    <row r="56" spans="1:8" ht="15.75" customHeight="1">
      <c r="A56" s="211">
        <v>2</v>
      </c>
      <c r="B56" s="48" t="s">
        <v>115</v>
      </c>
      <c r="C56" s="39">
        <f>SUM(C57:C58)</f>
        <v>238</v>
      </c>
      <c r="D56" s="39">
        <f>SUM(D57:D58)</f>
        <v>0.3</v>
      </c>
      <c r="E56" s="71">
        <f t="shared" si="2"/>
        <v>3.722689075630252</v>
      </c>
      <c r="F56" s="41">
        <f>SUM(F57:F58)</f>
        <v>0.886</v>
      </c>
      <c r="G56" s="41">
        <f>SUM(G57:G58)</f>
        <v>0.886</v>
      </c>
      <c r="H56" s="42">
        <f>SUM(H57:H58)</f>
        <v>0</v>
      </c>
    </row>
    <row r="57" spans="1:8" ht="15.75" customHeight="1">
      <c r="A57" s="218"/>
      <c r="B57" s="204" t="s">
        <v>88</v>
      </c>
      <c r="C57" s="74">
        <v>188</v>
      </c>
      <c r="D57" s="74">
        <v>0.3</v>
      </c>
      <c r="E57" s="462">
        <f t="shared" si="2"/>
        <v>0</v>
      </c>
      <c r="F57" s="75">
        <v>0</v>
      </c>
      <c r="G57" s="75">
        <v>0</v>
      </c>
      <c r="H57" s="76"/>
    </row>
    <row r="58" spans="1:8" ht="15.75" customHeight="1">
      <c r="A58" s="450"/>
      <c r="B58" s="43" t="s">
        <v>125</v>
      </c>
      <c r="C58" s="30">
        <v>50</v>
      </c>
      <c r="D58" s="30"/>
      <c r="E58" s="31">
        <f t="shared" si="2"/>
        <v>17.72</v>
      </c>
      <c r="F58" s="32">
        <v>0.886</v>
      </c>
      <c r="G58" s="32">
        <v>0.886</v>
      </c>
      <c r="H58" s="33"/>
    </row>
    <row r="59" spans="1:8" ht="15.75" customHeight="1">
      <c r="A59" s="211">
        <v>3</v>
      </c>
      <c r="B59" s="48" t="s">
        <v>21</v>
      </c>
      <c r="C59" s="39">
        <f>SUM(C60:C61)</f>
        <v>2190</v>
      </c>
      <c r="D59" s="39">
        <f>SUM(D60:D61)</f>
        <v>42</v>
      </c>
      <c r="E59" s="40">
        <f>F59/C59*1000</f>
        <v>7.156164383561643</v>
      </c>
      <c r="F59" s="41">
        <f>SUM(F60:F61)</f>
        <v>15.671999999999999</v>
      </c>
      <c r="G59" s="41">
        <f>SUM(G60:G61)</f>
        <v>15.671999999999999</v>
      </c>
      <c r="H59" s="42">
        <f>SUM(H60:H61)</f>
        <v>0</v>
      </c>
    </row>
    <row r="60" spans="1:8" ht="15.75" customHeight="1">
      <c r="A60" s="216"/>
      <c r="B60" s="29" t="s">
        <v>90</v>
      </c>
      <c r="C60" s="54">
        <v>2100</v>
      </c>
      <c r="D60" s="54">
        <v>40</v>
      </c>
      <c r="E60" s="31">
        <f aca="true" t="shared" si="3" ref="E60:E89">F60/C60*1000</f>
        <v>6.999999999999999</v>
      </c>
      <c r="F60" s="56">
        <v>14.7</v>
      </c>
      <c r="G60" s="56">
        <v>14.7</v>
      </c>
      <c r="H60" s="57"/>
    </row>
    <row r="61" spans="1:8" ht="15.75" customHeight="1">
      <c r="A61" s="215"/>
      <c r="B61" s="402" t="s">
        <v>91</v>
      </c>
      <c r="C61" s="44">
        <v>90</v>
      </c>
      <c r="D61" s="44">
        <v>2</v>
      </c>
      <c r="E61" s="45">
        <f t="shared" si="3"/>
        <v>10.8</v>
      </c>
      <c r="F61" s="46">
        <v>0.972</v>
      </c>
      <c r="G61" s="46">
        <v>0.972</v>
      </c>
      <c r="H61" s="47"/>
    </row>
    <row r="62" spans="1:8" s="64" customFormat="1" ht="15.75" customHeight="1">
      <c r="A62" s="211">
        <v>4</v>
      </c>
      <c r="B62" s="48" t="s">
        <v>112</v>
      </c>
      <c r="C62" s="39">
        <f>SUM(C63:C63)</f>
        <v>1110</v>
      </c>
      <c r="D62" s="39">
        <f>SUM(D63:D63)</f>
        <v>9</v>
      </c>
      <c r="E62" s="40">
        <f t="shared" si="3"/>
        <v>25.297297297297295</v>
      </c>
      <c r="F62" s="41">
        <f>SUM(F63:F63)</f>
        <v>28.08</v>
      </c>
      <c r="G62" s="41">
        <f>SUM(G63:G63)</f>
        <v>25.02</v>
      </c>
      <c r="H62" s="42">
        <f>SUM(H63:H63)</f>
        <v>0</v>
      </c>
    </row>
    <row r="63" spans="1:8" ht="15.75" customHeight="1">
      <c r="A63" s="220"/>
      <c r="B63" s="59" t="s">
        <v>100</v>
      </c>
      <c r="C63" s="44">
        <v>1110</v>
      </c>
      <c r="D63" s="44">
        <v>9</v>
      </c>
      <c r="E63" s="45">
        <f t="shared" si="3"/>
        <v>25.297297297297295</v>
      </c>
      <c r="F63" s="46">
        <v>28.08</v>
      </c>
      <c r="G63" s="46">
        <v>25.02</v>
      </c>
      <c r="H63" s="47"/>
    </row>
    <row r="64" spans="1:8" ht="15.75" customHeight="1">
      <c r="A64" s="217">
        <v>5</v>
      </c>
      <c r="B64" s="60" t="s">
        <v>22</v>
      </c>
      <c r="C64" s="61">
        <f>SUM(C65:C65)</f>
        <v>180</v>
      </c>
      <c r="D64" s="61">
        <f>SUM(D65:D65)</f>
        <v>1.65</v>
      </c>
      <c r="E64" s="70">
        <f t="shared" si="3"/>
        <v>1.9666666666666666</v>
      </c>
      <c r="F64" s="61">
        <f>SUM(F65:F65)</f>
        <v>0.354</v>
      </c>
      <c r="G64" s="61">
        <f>SUM(G65:G65)</f>
        <v>0.324</v>
      </c>
      <c r="H64" s="63">
        <f>SUM(H65:H65)</f>
        <v>0</v>
      </c>
    </row>
    <row r="65" spans="1:8" ht="15.75" customHeight="1">
      <c r="A65" s="215"/>
      <c r="B65" s="59" t="s">
        <v>91</v>
      </c>
      <c r="C65" s="44">
        <v>180</v>
      </c>
      <c r="D65" s="44">
        <v>1.65</v>
      </c>
      <c r="E65" s="45">
        <f t="shared" si="3"/>
        <v>1.9666666666666666</v>
      </c>
      <c r="F65" s="46">
        <v>0.354</v>
      </c>
      <c r="G65" s="46">
        <v>0.324</v>
      </c>
      <c r="H65" s="47"/>
    </row>
    <row r="66" spans="1:8" ht="15.75" customHeight="1">
      <c r="A66" s="217">
        <v>6</v>
      </c>
      <c r="B66" s="60" t="s">
        <v>57</v>
      </c>
      <c r="C66" s="61">
        <f>SUM(C67:C72)</f>
        <v>21302</v>
      </c>
      <c r="D66" s="61">
        <f>SUM(D67:D72)</f>
        <v>3080</v>
      </c>
      <c r="E66" s="70">
        <f t="shared" si="3"/>
        <v>8.950568021781992</v>
      </c>
      <c r="F66" s="72">
        <f>SUM(F67:F72)</f>
        <v>190.665</v>
      </c>
      <c r="G66" s="72">
        <f>SUM(G67:G72)</f>
        <v>187.965</v>
      </c>
      <c r="H66" s="73">
        <f>SUM(H67:H72)</f>
        <v>0</v>
      </c>
    </row>
    <row r="67" spans="1:8" ht="15.75" customHeight="1">
      <c r="A67" s="218"/>
      <c r="B67" s="204" t="s">
        <v>88</v>
      </c>
      <c r="C67" s="74">
        <v>300</v>
      </c>
      <c r="D67" s="74">
        <v>50</v>
      </c>
      <c r="E67" s="62">
        <f t="shared" si="3"/>
        <v>3.3333333333333335</v>
      </c>
      <c r="F67" s="75">
        <v>1</v>
      </c>
      <c r="G67" s="75">
        <v>1</v>
      </c>
      <c r="H67" s="76"/>
    </row>
    <row r="68" spans="1:8" ht="15.75" customHeight="1">
      <c r="A68" s="450"/>
      <c r="B68" s="43" t="s">
        <v>89</v>
      </c>
      <c r="C68" s="30">
        <v>600</v>
      </c>
      <c r="D68" s="30">
        <v>200</v>
      </c>
      <c r="E68" s="31">
        <f t="shared" si="3"/>
        <v>8.461666666666666</v>
      </c>
      <c r="F68" s="32">
        <v>5.077</v>
      </c>
      <c r="G68" s="32">
        <v>5.077</v>
      </c>
      <c r="H68" s="33"/>
    </row>
    <row r="69" spans="1:8" ht="15.75" customHeight="1">
      <c r="A69" s="461"/>
      <c r="B69" s="51" t="s">
        <v>100</v>
      </c>
      <c r="C69" s="35">
        <v>2160</v>
      </c>
      <c r="D69" s="35">
        <v>130</v>
      </c>
      <c r="E69" s="31">
        <f t="shared" si="3"/>
        <v>19.52824074074074</v>
      </c>
      <c r="F69" s="36">
        <v>42.181</v>
      </c>
      <c r="G69" s="36">
        <v>42.181</v>
      </c>
      <c r="H69" s="37"/>
    </row>
    <row r="70" spans="1:8" ht="15.75" customHeight="1">
      <c r="A70" s="461"/>
      <c r="B70" s="51" t="s">
        <v>90</v>
      </c>
      <c r="C70" s="35">
        <v>1100</v>
      </c>
      <c r="D70" s="35">
        <v>300</v>
      </c>
      <c r="E70" s="31">
        <f t="shared" si="3"/>
        <v>35</v>
      </c>
      <c r="F70" s="36">
        <v>38.5</v>
      </c>
      <c r="G70" s="36">
        <v>38.5</v>
      </c>
      <c r="H70" s="37"/>
    </row>
    <row r="71" spans="1:8" ht="15.75" customHeight="1">
      <c r="A71" s="451"/>
      <c r="B71" s="51" t="s">
        <v>91</v>
      </c>
      <c r="C71" s="35">
        <v>350</v>
      </c>
      <c r="D71" s="35">
        <v>50</v>
      </c>
      <c r="E71" s="31">
        <f t="shared" si="3"/>
        <v>14.57142857142857</v>
      </c>
      <c r="F71" s="36">
        <v>5.1</v>
      </c>
      <c r="G71" s="36">
        <v>2.4</v>
      </c>
      <c r="H71" s="37"/>
    </row>
    <row r="72" spans="1:8" ht="15.75" customHeight="1">
      <c r="A72" s="215"/>
      <c r="B72" s="49" t="s">
        <v>92</v>
      </c>
      <c r="C72" s="44">
        <v>16792</v>
      </c>
      <c r="D72" s="44">
        <v>2350</v>
      </c>
      <c r="E72" s="45">
        <f t="shared" si="3"/>
        <v>5.8841710338256314</v>
      </c>
      <c r="F72" s="46">
        <v>98.807</v>
      </c>
      <c r="G72" s="46">
        <v>98.807</v>
      </c>
      <c r="H72" s="47"/>
    </row>
    <row r="73" spans="1:8" ht="15.75" customHeight="1">
      <c r="A73" s="217">
        <v>7</v>
      </c>
      <c r="B73" s="60" t="s">
        <v>121</v>
      </c>
      <c r="C73" s="61">
        <f>SUM(C74:C78)</f>
        <v>32197</v>
      </c>
      <c r="D73" s="61">
        <f>SUM(D74:D78)</f>
        <v>5248</v>
      </c>
      <c r="E73" s="70">
        <f t="shared" si="3"/>
        <v>19.516694101934966</v>
      </c>
      <c r="F73" s="72">
        <f>SUM(F74:F78)</f>
        <v>628.379</v>
      </c>
      <c r="G73" s="72">
        <f>SUM(G74:G78)</f>
        <v>578.302</v>
      </c>
      <c r="H73" s="73">
        <f>SUM(H74:H78)</f>
        <v>33.04</v>
      </c>
    </row>
    <row r="74" spans="1:8" ht="15.75" customHeight="1">
      <c r="A74" s="218"/>
      <c r="B74" s="204" t="s">
        <v>89</v>
      </c>
      <c r="C74" s="74">
        <v>400</v>
      </c>
      <c r="D74" s="74">
        <v>100</v>
      </c>
      <c r="E74" s="62">
        <f t="shared" si="3"/>
        <v>10.61</v>
      </c>
      <c r="F74" s="75">
        <v>4.244</v>
      </c>
      <c r="G74" s="75">
        <v>4.244</v>
      </c>
      <c r="H74" s="76"/>
    </row>
    <row r="75" spans="1:8" ht="15.75" customHeight="1">
      <c r="A75" s="218"/>
      <c r="B75" s="204" t="s">
        <v>100</v>
      </c>
      <c r="C75" s="74">
        <v>3060</v>
      </c>
      <c r="D75" s="74">
        <v>360</v>
      </c>
      <c r="E75" s="62">
        <f t="shared" si="3"/>
        <v>20.744771241830065</v>
      </c>
      <c r="F75" s="75">
        <v>63.479</v>
      </c>
      <c r="G75" s="75">
        <v>63.479</v>
      </c>
      <c r="H75" s="76"/>
    </row>
    <row r="76" spans="1:8" ht="15.75" customHeight="1">
      <c r="A76" s="450"/>
      <c r="B76" s="43" t="s">
        <v>90</v>
      </c>
      <c r="C76" s="30">
        <v>11696</v>
      </c>
      <c r="D76" s="30">
        <v>2345</v>
      </c>
      <c r="E76" s="31">
        <f t="shared" si="3"/>
        <v>19.151846785225718</v>
      </c>
      <c r="F76" s="32">
        <v>224</v>
      </c>
      <c r="G76" s="32">
        <v>224</v>
      </c>
      <c r="H76" s="33"/>
    </row>
    <row r="77" spans="1:8" ht="15.75" customHeight="1">
      <c r="A77" s="451"/>
      <c r="B77" s="51" t="s">
        <v>91</v>
      </c>
      <c r="C77" s="35">
        <v>5729</v>
      </c>
      <c r="D77" s="35">
        <v>538</v>
      </c>
      <c r="E77" s="31">
        <f t="shared" si="3"/>
        <v>17.427474253796476</v>
      </c>
      <c r="F77" s="36">
        <v>99.842</v>
      </c>
      <c r="G77" s="36">
        <v>49.765</v>
      </c>
      <c r="H77" s="37">
        <v>33.04</v>
      </c>
    </row>
    <row r="78" spans="1:8" ht="15.75" customHeight="1">
      <c r="A78" s="215"/>
      <c r="B78" s="49" t="s">
        <v>92</v>
      </c>
      <c r="C78" s="44">
        <v>11312</v>
      </c>
      <c r="D78" s="44">
        <v>1905</v>
      </c>
      <c r="E78" s="45">
        <f t="shared" si="3"/>
        <v>20.934759547383308</v>
      </c>
      <c r="F78" s="46">
        <v>236.814</v>
      </c>
      <c r="G78" s="46">
        <v>236.814</v>
      </c>
      <c r="H78" s="47"/>
    </row>
    <row r="79" spans="1:8" s="64" customFormat="1" ht="15.75" customHeight="1">
      <c r="A79" s="211">
        <v>8</v>
      </c>
      <c r="B79" s="38" t="s">
        <v>33</v>
      </c>
      <c r="C79" s="39">
        <f>SUM(C80:C84)</f>
        <v>15286</v>
      </c>
      <c r="D79" s="39">
        <f>SUM(D80:D84)</f>
        <v>2084</v>
      </c>
      <c r="E79" s="40">
        <f t="shared" si="3"/>
        <v>16.002878450870075</v>
      </c>
      <c r="F79" s="41">
        <f>SUM(F80:F84)</f>
        <v>244.61999999999998</v>
      </c>
      <c r="G79" s="41">
        <f>SUM(G80:G84)</f>
        <v>224.57999999999998</v>
      </c>
      <c r="H79" s="42">
        <f>SUM(H80:H84)</f>
        <v>0</v>
      </c>
    </row>
    <row r="80" spans="1:8" ht="15.75" customHeight="1">
      <c r="A80" s="219"/>
      <c r="B80" s="29" t="s">
        <v>89</v>
      </c>
      <c r="C80" s="30">
        <v>468</v>
      </c>
      <c r="D80" s="30">
        <v>150</v>
      </c>
      <c r="E80" s="31">
        <f t="shared" si="3"/>
        <v>17.67094017094017</v>
      </c>
      <c r="F80" s="32">
        <v>8.27</v>
      </c>
      <c r="G80" s="32">
        <v>8.27</v>
      </c>
      <c r="H80" s="33"/>
    </row>
    <row r="81" spans="1:8" ht="15.75" customHeight="1">
      <c r="A81" s="216"/>
      <c r="B81" s="159" t="s">
        <v>100</v>
      </c>
      <c r="C81" s="54">
        <v>990</v>
      </c>
      <c r="D81" s="54">
        <v>100</v>
      </c>
      <c r="E81" s="31">
        <f t="shared" si="3"/>
        <v>20</v>
      </c>
      <c r="F81" s="56">
        <v>19.8</v>
      </c>
      <c r="G81" s="56">
        <v>19.8</v>
      </c>
      <c r="H81" s="57"/>
    </row>
    <row r="82" spans="1:8" ht="15.75" customHeight="1">
      <c r="A82" s="451"/>
      <c r="B82" s="34" t="s">
        <v>90</v>
      </c>
      <c r="C82" s="35">
        <v>9060</v>
      </c>
      <c r="D82" s="35">
        <v>1185</v>
      </c>
      <c r="E82" s="52">
        <f t="shared" si="3"/>
        <v>13.465783664459162</v>
      </c>
      <c r="F82" s="36">
        <v>122</v>
      </c>
      <c r="G82" s="36">
        <v>118</v>
      </c>
      <c r="H82" s="37"/>
    </row>
    <row r="83" spans="1:8" ht="15.75" customHeight="1">
      <c r="A83" s="484"/>
      <c r="B83" s="34" t="s">
        <v>91</v>
      </c>
      <c r="C83" s="35">
        <v>4010</v>
      </c>
      <c r="D83" s="35">
        <v>500</v>
      </c>
      <c r="E83" s="52">
        <f t="shared" si="3"/>
        <v>20</v>
      </c>
      <c r="F83" s="36">
        <v>80.2</v>
      </c>
      <c r="G83" s="36">
        <v>64.16</v>
      </c>
      <c r="H83" s="37"/>
    </row>
    <row r="84" spans="1:8" ht="15.75" customHeight="1">
      <c r="A84" s="215"/>
      <c r="B84" s="49" t="s">
        <v>92</v>
      </c>
      <c r="C84" s="44">
        <v>758</v>
      </c>
      <c r="D84" s="44">
        <v>149</v>
      </c>
      <c r="E84" s="45">
        <f t="shared" si="3"/>
        <v>18.931398416886545</v>
      </c>
      <c r="F84" s="46">
        <v>14.35</v>
      </c>
      <c r="G84" s="46">
        <v>14.35</v>
      </c>
      <c r="H84" s="47"/>
    </row>
    <row r="85" spans="1:8" ht="15.75" customHeight="1">
      <c r="A85" s="217">
        <v>9</v>
      </c>
      <c r="B85" s="60" t="s">
        <v>34</v>
      </c>
      <c r="C85" s="61">
        <f>SUM(C86:C88)</f>
        <v>5115</v>
      </c>
      <c r="D85" s="61">
        <f>SUM(D86:D88)</f>
        <v>810</v>
      </c>
      <c r="E85" s="70">
        <f t="shared" si="3"/>
        <v>18.880547409579666</v>
      </c>
      <c r="F85" s="72">
        <f>SUM(F86:F88)</f>
        <v>96.574</v>
      </c>
      <c r="G85" s="72">
        <f>SUM(G86:G88)</f>
        <v>90.884</v>
      </c>
      <c r="H85" s="73">
        <f>SUM(H86:H88)</f>
        <v>0</v>
      </c>
    </row>
    <row r="86" spans="1:8" ht="15.75" customHeight="1">
      <c r="A86" s="216"/>
      <c r="B86" s="53" t="s">
        <v>89</v>
      </c>
      <c r="C86" s="54">
        <v>400</v>
      </c>
      <c r="D86" s="54">
        <v>250</v>
      </c>
      <c r="E86" s="62">
        <f t="shared" si="3"/>
        <v>21.81</v>
      </c>
      <c r="F86" s="56">
        <v>8.724</v>
      </c>
      <c r="G86" s="56">
        <v>8.724</v>
      </c>
      <c r="H86" s="57"/>
    </row>
    <row r="87" spans="1:8" ht="15.75" customHeight="1">
      <c r="A87" s="451"/>
      <c r="B87" s="51" t="s">
        <v>100</v>
      </c>
      <c r="C87" s="35">
        <v>3000</v>
      </c>
      <c r="D87" s="35">
        <v>280</v>
      </c>
      <c r="E87" s="31">
        <f t="shared" si="3"/>
        <v>19.68</v>
      </c>
      <c r="F87" s="36">
        <v>59.04</v>
      </c>
      <c r="G87" s="36">
        <v>58.44</v>
      </c>
      <c r="H87" s="37"/>
    </row>
    <row r="88" spans="1:8" ht="15.75" customHeight="1">
      <c r="A88" s="215"/>
      <c r="B88" s="59" t="s">
        <v>91</v>
      </c>
      <c r="C88" s="44">
        <v>1715</v>
      </c>
      <c r="D88" s="44">
        <v>280</v>
      </c>
      <c r="E88" s="45">
        <f t="shared" si="3"/>
        <v>16.79883381924198</v>
      </c>
      <c r="F88" s="46">
        <v>28.81</v>
      </c>
      <c r="G88" s="46">
        <v>23.72</v>
      </c>
      <c r="H88" s="47"/>
    </row>
    <row r="89" spans="1:8" ht="15.75" customHeight="1">
      <c r="A89" s="217">
        <v>10</v>
      </c>
      <c r="B89" s="60" t="s">
        <v>23</v>
      </c>
      <c r="C89" s="61">
        <f>SUM(C90:C93)</f>
        <v>13777</v>
      </c>
      <c r="D89" s="61">
        <f>SUM(D90:D93)</f>
        <v>2155</v>
      </c>
      <c r="E89" s="62">
        <f t="shared" si="3"/>
        <v>19.216084778979457</v>
      </c>
      <c r="F89" s="72">
        <f>SUM(F90:F93)</f>
        <v>264.74</v>
      </c>
      <c r="G89" s="72">
        <f>SUM(G90:G93)</f>
        <v>259.9</v>
      </c>
      <c r="H89" s="73">
        <f>SUM(H90:H93)</f>
        <v>0</v>
      </c>
    </row>
    <row r="90" spans="1:8" ht="15.75" customHeight="1">
      <c r="A90" s="450"/>
      <c r="B90" s="43" t="s">
        <v>100</v>
      </c>
      <c r="C90" s="30">
        <v>1200</v>
      </c>
      <c r="D90" s="30">
        <v>80</v>
      </c>
      <c r="E90" s="31">
        <f aca="true" t="shared" si="4" ref="E90:E128">F90/C90*1000</f>
        <v>23.358333333333334</v>
      </c>
      <c r="F90" s="32">
        <v>28.03</v>
      </c>
      <c r="G90" s="32">
        <v>26.04</v>
      </c>
      <c r="H90" s="33"/>
    </row>
    <row r="91" spans="1:8" ht="15.75" customHeight="1">
      <c r="A91" s="450"/>
      <c r="B91" s="43" t="s">
        <v>90</v>
      </c>
      <c r="C91" s="30">
        <v>1025</v>
      </c>
      <c r="D91" s="30">
        <v>130</v>
      </c>
      <c r="E91" s="31">
        <f t="shared" si="4"/>
        <v>17.517073170731702</v>
      </c>
      <c r="F91" s="32">
        <v>17.955</v>
      </c>
      <c r="G91" s="32">
        <v>17.955</v>
      </c>
      <c r="H91" s="33"/>
    </row>
    <row r="92" spans="1:8" ht="15.75" customHeight="1">
      <c r="A92" s="450"/>
      <c r="B92" s="43" t="s">
        <v>91</v>
      </c>
      <c r="C92" s="30">
        <v>750</v>
      </c>
      <c r="D92" s="30">
        <v>100</v>
      </c>
      <c r="E92" s="31">
        <f t="shared" si="4"/>
        <v>19</v>
      </c>
      <c r="F92" s="32">
        <v>14.25</v>
      </c>
      <c r="G92" s="32">
        <v>11.4</v>
      </c>
      <c r="H92" s="33"/>
    </row>
    <row r="93" spans="1:8" ht="15.75" customHeight="1">
      <c r="A93" s="215"/>
      <c r="B93" s="49" t="s">
        <v>92</v>
      </c>
      <c r="C93" s="44">
        <v>10802</v>
      </c>
      <c r="D93" s="44">
        <v>1845</v>
      </c>
      <c r="E93" s="45">
        <f t="shared" si="4"/>
        <v>18.93214219588965</v>
      </c>
      <c r="F93" s="46">
        <v>204.505</v>
      </c>
      <c r="G93" s="46">
        <v>204.505</v>
      </c>
      <c r="H93" s="47"/>
    </row>
    <row r="94" spans="1:8" s="64" customFormat="1" ht="15.75" customHeight="1">
      <c r="A94" s="211">
        <v>11</v>
      </c>
      <c r="B94" s="48" t="s">
        <v>58</v>
      </c>
      <c r="C94" s="39">
        <f>SUM(C95:C100)</f>
        <v>80704</v>
      </c>
      <c r="D94" s="39">
        <f>SUM(D95:D100)</f>
        <v>18735</v>
      </c>
      <c r="E94" s="40">
        <f t="shared" si="4"/>
        <v>16.30507781522601</v>
      </c>
      <c r="F94" s="41">
        <f>SUM(F95:F100)</f>
        <v>1315.885</v>
      </c>
      <c r="G94" s="41">
        <f>SUM(G95:G100)</f>
        <v>1310.719</v>
      </c>
      <c r="H94" s="42">
        <f>SUM(H95:H100)</f>
        <v>0</v>
      </c>
    </row>
    <row r="95" spans="1:8" ht="15.75" customHeight="1">
      <c r="A95" s="450"/>
      <c r="B95" s="43" t="s">
        <v>88</v>
      </c>
      <c r="C95" s="30">
        <v>836</v>
      </c>
      <c r="D95" s="30">
        <v>270</v>
      </c>
      <c r="E95" s="31">
        <f t="shared" si="4"/>
        <v>3.478468899521531</v>
      </c>
      <c r="F95" s="32">
        <v>2.908</v>
      </c>
      <c r="G95" s="32">
        <v>2.272</v>
      </c>
      <c r="H95" s="33"/>
    </row>
    <row r="96" spans="1:8" ht="15.75" customHeight="1">
      <c r="A96" s="450"/>
      <c r="B96" s="43" t="s">
        <v>89</v>
      </c>
      <c r="C96" s="30">
        <v>7613</v>
      </c>
      <c r="D96" s="30">
        <v>3540</v>
      </c>
      <c r="E96" s="31">
        <f t="shared" si="4"/>
        <v>14.299093655589123</v>
      </c>
      <c r="F96" s="32">
        <v>108.859</v>
      </c>
      <c r="G96" s="32">
        <v>108.859</v>
      </c>
      <c r="H96" s="33"/>
    </row>
    <row r="97" spans="1:8" ht="15.75" customHeight="1">
      <c r="A97" s="450"/>
      <c r="B97" s="43" t="s">
        <v>100</v>
      </c>
      <c r="C97" s="30">
        <v>17220</v>
      </c>
      <c r="D97" s="30">
        <v>2164</v>
      </c>
      <c r="E97" s="31">
        <f t="shared" si="4"/>
        <v>17.65087108013937</v>
      </c>
      <c r="F97" s="32">
        <v>303.948</v>
      </c>
      <c r="G97" s="32">
        <v>300.948</v>
      </c>
      <c r="H97" s="33"/>
    </row>
    <row r="98" spans="1:8" ht="15.75" customHeight="1">
      <c r="A98" s="450"/>
      <c r="B98" s="43" t="s">
        <v>90</v>
      </c>
      <c r="C98" s="30">
        <v>10624</v>
      </c>
      <c r="D98" s="30">
        <v>2026</v>
      </c>
      <c r="E98" s="31">
        <f t="shared" si="4"/>
        <v>6.270707831325302</v>
      </c>
      <c r="F98" s="32">
        <v>66.62</v>
      </c>
      <c r="G98" s="32">
        <v>66.35</v>
      </c>
      <c r="H98" s="33"/>
    </row>
    <row r="99" spans="1:8" ht="15.75" customHeight="1">
      <c r="A99" s="451"/>
      <c r="B99" s="51" t="s">
        <v>91</v>
      </c>
      <c r="C99" s="35">
        <v>630</v>
      </c>
      <c r="D99" s="35">
        <v>200</v>
      </c>
      <c r="E99" s="31">
        <f t="shared" si="4"/>
        <v>10</v>
      </c>
      <c r="F99" s="36">
        <v>6.3</v>
      </c>
      <c r="G99" s="36">
        <v>5.04</v>
      </c>
      <c r="H99" s="37"/>
    </row>
    <row r="100" spans="1:8" ht="15.75" customHeight="1">
      <c r="A100" s="215"/>
      <c r="B100" s="49" t="s">
        <v>92</v>
      </c>
      <c r="C100" s="44">
        <v>43781</v>
      </c>
      <c r="D100" s="44">
        <v>10535</v>
      </c>
      <c r="E100" s="45">
        <f t="shared" si="4"/>
        <v>18.895182841872046</v>
      </c>
      <c r="F100" s="46">
        <v>827.25</v>
      </c>
      <c r="G100" s="46">
        <v>827.25</v>
      </c>
      <c r="H100" s="47"/>
    </row>
    <row r="101" spans="1:8" s="64" customFormat="1" ht="15.75" customHeight="1">
      <c r="A101" s="211">
        <v>12</v>
      </c>
      <c r="B101" s="38" t="s">
        <v>133</v>
      </c>
      <c r="C101" s="39">
        <f>SUM(C102:C103)</f>
        <v>6550</v>
      </c>
      <c r="D101" s="39">
        <f>SUM(D102:D103)</f>
        <v>22</v>
      </c>
      <c r="E101" s="40">
        <f t="shared" si="4"/>
        <v>11.25343511450382</v>
      </c>
      <c r="F101" s="41">
        <f>SUM(F102:F103)</f>
        <v>73.71000000000001</v>
      </c>
      <c r="G101" s="41">
        <f>SUM(G102:G103)</f>
        <v>67.31</v>
      </c>
      <c r="H101" s="42">
        <f>SUM(H102:H103)</f>
        <v>6.4</v>
      </c>
    </row>
    <row r="102" spans="1:8" ht="15.75" customHeight="1">
      <c r="A102" s="484"/>
      <c r="B102" s="34" t="s">
        <v>90</v>
      </c>
      <c r="C102" s="35">
        <v>200</v>
      </c>
      <c r="D102" s="35">
        <v>2</v>
      </c>
      <c r="E102" s="52">
        <f t="shared" si="4"/>
        <v>32</v>
      </c>
      <c r="F102" s="36">
        <v>6.4</v>
      </c>
      <c r="G102" s="36"/>
      <c r="H102" s="37">
        <v>6.4</v>
      </c>
    </row>
    <row r="103" spans="1:8" ht="15.75" customHeight="1">
      <c r="A103" s="215"/>
      <c r="B103" s="49" t="s">
        <v>92</v>
      </c>
      <c r="C103" s="44">
        <v>6350</v>
      </c>
      <c r="D103" s="44">
        <v>20</v>
      </c>
      <c r="E103" s="52">
        <f t="shared" si="4"/>
        <v>10.6</v>
      </c>
      <c r="F103" s="46">
        <v>67.31</v>
      </c>
      <c r="G103" s="46">
        <v>67.31</v>
      </c>
      <c r="H103" s="47"/>
    </row>
    <row r="104" spans="1:8" ht="15.75" customHeight="1">
      <c r="A104" s="211">
        <v>13</v>
      </c>
      <c r="B104" s="194" t="s">
        <v>78</v>
      </c>
      <c r="C104" s="195">
        <f>SUM(C105:C105)</f>
        <v>15</v>
      </c>
      <c r="D104" s="195">
        <f>SUM(D105:D105)</f>
        <v>0</v>
      </c>
      <c r="E104" s="205">
        <f t="shared" si="4"/>
        <v>16.666666666666668</v>
      </c>
      <c r="F104" s="41">
        <f>SUM(F105:F105)</f>
        <v>0.25</v>
      </c>
      <c r="G104" s="41">
        <f>SUM(G105:G105)</f>
        <v>0</v>
      </c>
      <c r="H104" s="42">
        <f>SUM(H105:H105)</f>
        <v>0</v>
      </c>
    </row>
    <row r="105" spans="1:8" ht="15.75" customHeight="1">
      <c r="A105" s="220"/>
      <c r="B105" s="197" t="s">
        <v>91</v>
      </c>
      <c r="C105" s="198">
        <v>15</v>
      </c>
      <c r="D105" s="198"/>
      <c r="E105" s="199">
        <f t="shared" si="4"/>
        <v>16.666666666666668</v>
      </c>
      <c r="F105" s="46">
        <v>0.25</v>
      </c>
      <c r="G105" s="46">
        <v>0</v>
      </c>
      <c r="H105" s="47">
        <v>0</v>
      </c>
    </row>
    <row r="106" spans="1:8" ht="15.75" customHeight="1">
      <c r="A106" s="217">
        <v>14</v>
      </c>
      <c r="B106" s="60" t="s">
        <v>35</v>
      </c>
      <c r="C106" s="61">
        <f>SUM(C107:C107)</f>
        <v>20</v>
      </c>
      <c r="D106" s="61">
        <f>SUM(D107:D107)</f>
        <v>10</v>
      </c>
      <c r="E106" s="70">
        <f t="shared" si="4"/>
        <v>4.25</v>
      </c>
      <c r="F106" s="72">
        <f>SUM(F107:F107)</f>
        <v>0.085</v>
      </c>
      <c r="G106" s="72">
        <f>SUM(G107:G107)</f>
        <v>0</v>
      </c>
      <c r="H106" s="73">
        <f>SUM(H107:H107)</f>
        <v>0.085</v>
      </c>
    </row>
    <row r="107" spans="1:8" ht="15.75" customHeight="1">
      <c r="A107" s="215"/>
      <c r="B107" s="59" t="s">
        <v>90</v>
      </c>
      <c r="C107" s="44">
        <v>20</v>
      </c>
      <c r="D107" s="44">
        <v>10</v>
      </c>
      <c r="E107" s="45">
        <f t="shared" si="4"/>
        <v>4.25</v>
      </c>
      <c r="F107" s="46">
        <v>0.085</v>
      </c>
      <c r="G107" s="46"/>
      <c r="H107" s="47">
        <v>0.085</v>
      </c>
    </row>
    <row r="108" spans="1:8" ht="15.75" customHeight="1">
      <c r="A108" s="217">
        <v>15</v>
      </c>
      <c r="B108" s="60" t="s">
        <v>24</v>
      </c>
      <c r="C108" s="61">
        <f>SUM(C109:C111)</f>
        <v>646</v>
      </c>
      <c r="D108" s="61">
        <f>SUM(D109:D111)</f>
        <v>230</v>
      </c>
      <c r="E108" s="70">
        <f t="shared" si="4"/>
        <v>17.136222910216716</v>
      </c>
      <c r="F108" s="72">
        <f>SUM(F109:F111)</f>
        <v>11.07</v>
      </c>
      <c r="G108" s="72">
        <f>SUM(G109:G111)</f>
        <v>11.07</v>
      </c>
      <c r="H108" s="73">
        <f>SUM(H109:H111)</f>
        <v>0</v>
      </c>
    </row>
    <row r="109" spans="1:8" ht="15.75" customHeight="1">
      <c r="A109" s="216"/>
      <c r="B109" s="53" t="s">
        <v>88</v>
      </c>
      <c r="C109" s="54">
        <v>56</v>
      </c>
      <c r="D109" s="54">
        <v>10</v>
      </c>
      <c r="E109" s="55">
        <f t="shared" si="4"/>
        <v>0</v>
      </c>
      <c r="F109" s="56">
        <v>0</v>
      </c>
      <c r="G109" s="56">
        <v>0</v>
      </c>
      <c r="H109" s="57"/>
    </row>
    <row r="110" spans="1:8" ht="15" customHeight="1">
      <c r="A110" s="451"/>
      <c r="B110" s="51" t="s">
        <v>90</v>
      </c>
      <c r="C110" s="35">
        <v>500</v>
      </c>
      <c r="D110" s="35">
        <v>200</v>
      </c>
      <c r="E110" s="52">
        <f t="shared" si="4"/>
        <v>18</v>
      </c>
      <c r="F110" s="36">
        <v>9</v>
      </c>
      <c r="G110" s="36">
        <v>9</v>
      </c>
      <c r="H110" s="37"/>
    </row>
    <row r="111" spans="1:8" ht="15" customHeight="1">
      <c r="A111" s="484"/>
      <c r="B111" s="51" t="s">
        <v>91</v>
      </c>
      <c r="C111" s="35">
        <v>90</v>
      </c>
      <c r="D111" s="35">
        <v>20</v>
      </c>
      <c r="E111" s="52">
        <f t="shared" si="4"/>
        <v>23</v>
      </c>
      <c r="F111" s="36">
        <v>2.07</v>
      </c>
      <c r="G111" s="36">
        <v>2.07</v>
      </c>
      <c r="H111" s="37"/>
    </row>
    <row r="112" spans="1:8" ht="15" customHeight="1">
      <c r="A112" s="211">
        <v>16</v>
      </c>
      <c r="B112" s="194" t="s">
        <v>25</v>
      </c>
      <c r="C112" s="195">
        <f>SUM(C113:C114)</f>
        <v>260</v>
      </c>
      <c r="D112" s="195">
        <f>SUM(D113:D114)</f>
        <v>1.4</v>
      </c>
      <c r="E112" s="205">
        <f t="shared" si="4"/>
        <v>19.961538461538463</v>
      </c>
      <c r="F112" s="41">
        <f>SUM(F113:F114)</f>
        <v>5.19</v>
      </c>
      <c r="G112" s="41">
        <f>SUM(G113:G114)</f>
        <v>5.19</v>
      </c>
      <c r="H112" s="42">
        <f>SUM(H113:H114)</f>
        <v>0</v>
      </c>
    </row>
    <row r="113" spans="1:8" ht="15" customHeight="1">
      <c r="A113" s="216"/>
      <c r="B113" s="438" t="s">
        <v>90</v>
      </c>
      <c r="C113" s="439">
        <v>25</v>
      </c>
      <c r="D113" s="439">
        <v>1</v>
      </c>
      <c r="E113" s="396">
        <f t="shared" si="4"/>
        <v>88.00000000000001</v>
      </c>
      <c r="F113" s="56">
        <v>2.2</v>
      </c>
      <c r="G113" s="56">
        <v>2.2</v>
      </c>
      <c r="H113" s="57"/>
    </row>
    <row r="114" spans="1:8" ht="15" customHeight="1">
      <c r="A114" s="220"/>
      <c r="B114" s="197" t="s">
        <v>91</v>
      </c>
      <c r="C114" s="198">
        <v>235</v>
      </c>
      <c r="D114" s="198">
        <v>0.4</v>
      </c>
      <c r="E114" s="199">
        <f t="shared" si="4"/>
        <v>12.72340425531915</v>
      </c>
      <c r="F114" s="46">
        <v>2.99</v>
      </c>
      <c r="G114" s="46">
        <v>2.99</v>
      </c>
      <c r="H114" s="47"/>
    </row>
    <row r="115" spans="1:8" ht="15" customHeight="1">
      <c r="A115" s="211">
        <v>17</v>
      </c>
      <c r="B115" s="194" t="s">
        <v>182</v>
      </c>
      <c r="C115" s="195">
        <f>SUM(C116:C116)</f>
        <v>30</v>
      </c>
      <c r="D115" s="195">
        <f>SUM(D116:D116)</f>
        <v>1</v>
      </c>
      <c r="E115" s="205">
        <f t="shared" si="4"/>
        <v>53.333333333333336</v>
      </c>
      <c r="F115" s="41">
        <f>SUM(F116:F116)</f>
        <v>1.6</v>
      </c>
      <c r="G115" s="41">
        <f>SUM(G116:G116)</f>
        <v>1.6</v>
      </c>
      <c r="H115" s="42">
        <f>SUM(H116:H116)</f>
        <v>0</v>
      </c>
    </row>
    <row r="116" spans="1:8" ht="15" customHeight="1">
      <c r="A116" s="220"/>
      <c r="B116" s="197" t="s">
        <v>90</v>
      </c>
      <c r="C116" s="198">
        <v>30</v>
      </c>
      <c r="D116" s="198">
        <v>1</v>
      </c>
      <c r="E116" s="199">
        <f t="shared" si="4"/>
        <v>53.333333333333336</v>
      </c>
      <c r="F116" s="46">
        <v>1.6</v>
      </c>
      <c r="G116" s="46">
        <v>1.6</v>
      </c>
      <c r="H116" s="47"/>
    </row>
    <row r="117" spans="1:8" ht="15.75" customHeight="1">
      <c r="A117" s="211">
        <v>18</v>
      </c>
      <c r="B117" s="194" t="s">
        <v>179</v>
      </c>
      <c r="C117" s="195">
        <f>SUM(C118:C118)</f>
        <v>25</v>
      </c>
      <c r="D117" s="195">
        <f>SUM(D118:D118)</f>
        <v>1</v>
      </c>
      <c r="E117" s="205">
        <f t="shared" si="4"/>
        <v>100</v>
      </c>
      <c r="F117" s="41">
        <f>SUM(F118:F118)</f>
        <v>2.5</v>
      </c>
      <c r="G117" s="41">
        <f>SUM(G118:G118)</f>
        <v>2.5</v>
      </c>
      <c r="H117" s="42">
        <f>SUM(H118:H118)</f>
        <v>0</v>
      </c>
    </row>
    <row r="118" spans="1:8" ht="15.75" customHeight="1">
      <c r="A118" s="220"/>
      <c r="B118" s="197" t="s">
        <v>90</v>
      </c>
      <c r="C118" s="198">
        <v>25</v>
      </c>
      <c r="D118" s="198">
        <v>1</v>
      </c>
      <c r="E118" s="199">
        <f t="shared" si="4"/>
        <v>100</v>
      </c>
      <c r="F118" s="46">
        <v>2.5</v>
      </c>
      <c r="G118" s="46">
        <v>2.5</v>
      </c>
      <c r="H118" s="47"/>
    </row>
    <row r="119" spans="1:8" ht="15.75" customHeight="1">
      <c r="A119" s="211">
        <v>19</v>
      </c>
      <c r="B119" s="194" t="s">
        <v>180</v>
      </c>
      <c r="C119" s="195">
        <f>SUM(C120:C120)</f>
        <v>375</v>
      </c>
      <c r="D119" s="195">
        <f>SUM(D120:D120)</f>
        <v>6</v>
      </c>
      <c r="E119" s="205">
        <f t="shared" si="4"/>
        <v>16.2</v>
      </c>
      <c r="F119" s="41">
        <f>SUM(F120:F120)</f>
        <v>6.075</v>
      </c>
      <c r="G119" s="41">
        <f>SUM(G120:G120)</f>
        <v>2.5</v>
      </c>
      <c r="H119" s="42">
        <f>SUM(H120:H120)</f>
        <v>3.575</v>
      </c>
    </row>
    <row r="120" spans="1:8" ht="15.75" customHeight="1">
      <c r="A120" s="220"/>
      <c r="B120" s="197" t="s">
        <v>90</v>
      </c>
      <c r="C120" s="198">
        <v>375</v>
      </c>
      <c r="D120" s="198">
        <v>6</v>
      </c>
      <c r="E120" s="199">
        <f t="shared" si="4"/>
        <v>16.2</v>
      </c>
      <c r="F120" s="46">
        <v>6.075</v>
      </c>
      <c r="G120" s="46">
        <v>2.5</v>
      </c>
      <c r="H120" s="47">
        <v>3.575</v>
      </c>
    </row>
    <row r="121" spans="1:8" ht="15.75" customHeight="1">
      <c r="A121" s="217">
        <v>20</v>
      </c>
      <c r="B121" s="60" t="s">
        <v>36</v>
      </c>
      <c r="C121" s="61">
        <f>SUM(C122:C126)</f>
        <v>6488</v>
      </c>
      <c r="D121" s="61">
        <f>SUM(D122:D126)</f>
        <v>141</v>
      </c>
      <c r="E121" s="70">
        <f t="shared" si="4"/>
        <v>8.58800863131936</v>
      </c>
      <c r="F121" s="72">
        <f>SUM(F122:F126)</f>
        <v>55.719</v>
      </c>
      <c r="G121" s="72">
        <f>SUM(G122:G126)</f>
        <v>45.14</v>
      </c>
      <c r="H121" s="73">
        <f>SUM(H122:H126)</f>
        <v>9.308</v>
      </c>
    </row>
    <row r="122" spans="1:8" ht="15.75" customHeight="1">
      <c r="A122" s="450"/>
      <c r="B122" s="43" t="s">
        <v>89</v>
      </c>
      <c r="C122" s="30">
        <v>667</v>
      </c>
      <c r="D122" s="30">
        <v>52</v>
      </c>
      <c r="E122" s="31">
        <f t="shared" si="4"/>
        <v>14.06296851574213</v>
      </c>
      <c r="F122" s="32">
        <v>9.38</v>
      </c>
      <c r="G122" s="32">
        <v>0.68</v>
      </c>
      <c r="H122" s="33">
        <v>8.7</v>
      </c>
    </row>
    <row r="123" spans="1:8" ht="15.75" customHeight="1">
      <c r="A123" s="451"/>
      <c r="B123" s="51" t="s">
        <v>100</v>
      </c>
      <c r="C123" s="35">
        <v>316</v>
      </c>
      <c r="D123" s="35">
        <v>8</v>
      </c>
      <c r="E123" s="31">
        <f t="shared" si="4"/>
        <v>6.670886075949367</v>
      </c>
      <c r="F123" s="36">
        <v>2.108</v>
      </c>
      <c r="G123" s="36">
        <v>1.5</v>
      </c>
      <c r="H123" s="37">
        <v>0.608</v>
      </c>
    </row>
    <row r="124" spans="1:8" ht="15.75" customHeight="1">
      <c r="A124" s="461"/>
      <c r="B124" s="51" t="s">
        <v>90</v>
      </c>
      <c r="C124" s="35">
        <v>200</v>
      </c>
      <c r="D124" s="35">
        <v>8</v>
      </c>
      <c r="E124" s="31">
        <f t="shared" si="4"/>
        <v>9.000000000000002</v>
      </c>
      <c r="F124" s="36">
        <v>1.8</v>
      </c>
      <c r="G124" s="36">
        <v>1.8</v>
      </c>
      <c r="H124" s="37"/>
    </row>
    <row r="125" spans="1:8" ht="15.75" customHeight="1">
      <c r="A125" s="451"/>
      <c r="B125" s="51" t="s">
        <v>91</v>
      </c>
      <c r="C125" s="35">
        <v>500</v>
      </c>
      <c r="D125" s="35">
        <v>10</v>
      </c>
      <c r="E125" s="31">
        <f t="shared" si="4"/>
        <v>12.708</v>
      </c>
      <c r="F125" s="36">
        <v>6.354</v>
      </c>
      <c r="G125" s="36">
        <v>5.083</v>
      </c>
      <c r="H125" s="37"/>
    </row>
    <row r="126" spans="1:8" ht="15.75" customHeight="1">
      <c r="A126" s="215"/>
      <c r="B126" s="49" t="s">
        <v>92</v>
      </c>
      <c r="C126" s="44">
        <v>4805</v>
      </c>
      <c r="D126" s="44">
        <v>63</v>
      </c>
      <c r="E126" s="45">
        <f t="shared" si="4"/>
        <v>7.508220603537981</v>
      </c>
      <c r="F126" s="46">
        <v>36.077</v>
      </c>
      <c r="G126" s="46">
        <v>36.077</v>
      </c>
      <c r="H126" s="47"/>
    </row>
    <row r="127" spans="1:8" ht="15.75" customHeight="1">
      <c r="A127" s="217">
        <v>21</v>
      </c>
      <c r="B127" s="60" t="s">
        <v>202</v>
      </c>
      <c r="C127" s="61">
        <f>SUM(C128:C128)</f>
        <v>40</v>
      </c>
      <c r="D127" s="61">
        <f>SUM(D128:D128)</f>
        <v>0.2</v>
      </c>
      <c r="E127" s="70">
        <f t="shared" si="4"/>
        <v>0.15000000000000002</v>
      </c>
      <c r="F127" s="72">
        <f>SUM(F128:F128)</f>
        <v>0.006</v>
      </c>
      <c r="G127" s="72">
        <f>SUM(G128:G128)</f>
        <v>0</v>
      </c>
      <c r="H127" s="73">
        <f>SUM(H128:H128)</f>
        <v>0.006</v>
      </c>
    </row>
    <row r="128" spans="1:8" ht="15.75" customHeight="1">
      <c r="A128" s="215"/>
      <c r="B128" s="59" t="s">
        <v>91</v>
      </c>
      <c r="C128" s="44">
        <v>40</v>
      </c>
      <c r="D128" s="44">
        <v>0.2</v>
      </c>
      <c r="E128" s="45">
        <f t="shared" si="4"/>
        <v>0.15000000000000002</v>
      </c>
      <c r="F128" s="46">
        <v>0.006</v>
      </c>
      <c r="G128" s="46"/>
      <c r="H128" s="47">
        <v>0.006</v>
      </c>
    </row>
    <row r="129" spans="1:8" ht="15.75" customHeight="1">
      <c r="A129" s="217">
        <v>22</v>
      </c>
      <c r="B129" s="60" t="s">
        <v>203</v>
      </c>
      <c r="C129" s="61">
        <f>SUM(C130:C130)</f>
        <v>50</v>
      </c>
      <c r="D129" s="61">
        <f>SUM(D130:D130)</f>
        <v>0.2</v>
      </c>
      <c r="E129" s="70">
        <f>F129/C129*1000</f>
        <v>2</v>
      </c>
      <c r="F129" s="72">
        <f>SUM(F130:F130)</f>
        <v>0.1</v>
      </c>
      <c r="G129" s="72">
        <f>SUM(G130:G130)</f>
        <v>0</v>
      </c>
      <c r="H129" s="73">
        <f>SUM(H130:H130)</f>
        <v>0.1</v>
      </c>
    </row>
    <row r="130" spans="1:8" ht="15.75" customHeight="1">
      <c r="A130" s="215"/>
      <c r="B130" s="59" t="s">
        <v>91</v>
      </c>
      <c r="C130" s="44">
        <v>50</v>
      </c>
      <c r="D130" s="44">
        <v>0.2</v>
      </c>
      <c r="E130" s="45">
        <f>F130/C130*1000</f>
        <v>2</v>
      </c>
      <c r="F130" s="46">
        <v>0.1</v>
      </c>
      <c r="G130" s="46"/>
      <c r="H130" s="47">
        <v>0.1</v>
      </c>
    </row>
    <row r="131" spans="1:8" ht="15.75" customHeight="1">
      <c r="A131" s="217">
        <v>23</v>
      </c>
      <c r="B131" s="60" t="s">
        <v>40</v>
      </c>
      <c r="C131" s="61">
        <f>SUM(C132:C132)</f>
        <v>10</v>
      </c>
      <c r="D131" s="61">
        <f>SUM(D132:D132)</f>
        <v>0.07</v>
      </c>
      <c r="E131" s="210">
        <f aca="true" t="shared" si="5" ref="E131:E136">F131/C131*1000</f>
        <v>33</v>
      </c>
      <c r="F131" s="72">
        <f>SUM(F132:F132)</f>
        <v>0.33</v>
      </c>
      <c r="G131" s="72">
        <f>SUM(G132:G132)</f>
        <v>0.33</v>
      </c>
      <c r="H131" s="73">
        <f>SUM(H132:H132)</f>
        <v>0</v>
      </c>
    </row>
    <row r="132" spans="1:8" ht="15.75" customHeight="1">
      <c r="A132" s="215"/>
      <c r="B132" s="59" t="s">
        <v>91</v>
      </c>
      <c r="C132" s="44">
        <v>10</v>
      </c>
      <c r="D132" s="44">
        <v>0.07</v>
      </c>
      <c r="E132" s="77">
        <f t="shared" si="5"/>
        <v>33</v>
      </c>
      <c r="F132" s="46">
        <v>0.33</v>
      </c>
      <c r="G132" s="46">
        <v>0.33</v>
      </c>
      <c r="H132" s="47"/>
    </row>
    <row r="133" spans="1:8" s="64" customFormat="1" ht="15.75" customHeight="1">
      <c r="A133" s="217">
        <v>24</v>
      </c>
      <c r="B133" s="60" t="s">
        <v>123</v>
      </c>
      <c r="C133" s="61">
        <f>SUM(C134:C136)</f>
        <v>765</v>
      </c>
      <c r="D133" s="61">
        <f>SUM(D134:D136)</f>
        <v>3.6999999999999997</v>
      </c>
      <c r="E133" s="70">
        <f t="shared" si="5"/>
        <v>11.450980392156861</v>
      </c>
      <c r="F133" s="72">
        <f>SUM(F134:F136)</f>
        <v>8.76</v>
      </c>
      <c r="G133" s="72">
        <f>SUM(G134:G136)</f>
        <v>8.4</v>
      </c>
      <c r="H133" s="73">
        <f>SUM(H134:H136)</f>
        <v>0.36</v>
      </c>
    </row>
    <row r="134" spans="1:8" ht="15.75" customHeight="1">
      <c r="A134" s="219"/>
      <c r="B134" s="43" t="s">
        <v>88</v>
      </c>
      <c r="C134" s="30">
        <v>75</v>
      </c>
      <c r="D134" s="30">
        <v>0.3</v>
      </c>
      <c r="E134" s="31">
        <f t="shared" si="5"/>
        <v>0</v>
      </c>
      <c r="F134" s="32">
        <v>0</v>
      </c>
      <c r="G134" s="32">
        <v>0</v>
      </c>
      <c r="H134" s="33"/>
    </row>
    <row r="135" spans="1:8" ht="15.75" customHeight="1">
      <c r="A135" s="216"/>
      <c r="B135" s="53" t="s">
        <v>90</v>
      </c>
      <c r="C135" s="54">
        <v>90</v>
      </c>
      <c r="D135" s="54">
        <v>3</v>
      </c>
      <c r="E135" s="55">
        <v>0</v>
      </c>
      <c r="F135" s="56">
        <v>0.36</v>
      </c>
      <c r="G135" s="56"/>
      <c r="H135" s="57">
        <v>0.36</v>
      </c>
    </row>
    <row r="136" spans="1:8" ht="15.75" customHeight="1">
      <c r="A136" s="220"/>
      <c r="B136" s="59" t="s">
        <v>91</v>
      </c>
      <c r="C136" s="44">
        <v>600</v>
      </c>
      <c r="D136" s="44">
        <v>0.4</v>
      </c>
      <c r="E136" s="45">
        <f t="shared" si="5"/>
        <v>14</v>
      </c>
      <c r="F136" s="46">
        <v>8.4</v>
      </c>
      <c r="G136" s="46">
        <v>8.4</v>
      </c>
      <c r="H136" s="47"/>
    </row>
    <row r="137" spans="1:8" ht="15.75" customHeight="1">
      <c r="A137" s="217">
        <v>25</v>
      </c>
      <c r="B137" s="60" t="s">
        <v>139</v>
      </c>
      <c r="C137" s="61">
        <f>SUM(C138:C138)</f>
        <v>150</v>
      </c>
      <c r="D137" s="61">
        <f>SUM(D138:D138)</f>
        <v>6</v>
      </c>
      <c r="E137" s="62">
        <f aca="true" t="shared" si="6" ref="E137:E152">F137/C137*1000</f>
        <v>22.666666666666664</v>
      </c>
      <c r="F137" s="61">
        <f>SUM(F138:F138)</f>
        <v>3.4</v>
      </c>
      <c r="G137" s="72">
        <f>SUM(G138:G138)</f>
        <v>2.1</v>
      </c>
      <c r="H137" s="63">
        <f>SUM(H138:H138)</f>
        <v>0</v>
      </c>
    </row>
    <row r="138" spans="1:8" ht="15.75" customHeight="1">
      <c r="A138" s="215"/>
      <c r="B138" s="59" t="s">
        <v>91</v>
      </c>
      <c r="C138" s="44">
        <v>150</v>
      </c>
      <c r="D138" s="44">
        <v>6</v>
      </c>
      <c r="E138" s="45">
        <f t="shared" si="6"/>
        <v>22.666666666666664</v>
      </c>
      <c r="F138" s="46">
        <v>3.4</v>
      </c>
      <c r="G138" s="46">
        <v>2.1</v>
      </c>
      <c r="H138" s="47"/>
    </row>
    <row r="139" spans="1:8" ht="15.75" customHeight="1">
      <c r="A139" s="211">
        <v>26</v>
      </c>
      <c r="B139" s="48" t="s">
        <v>27</v>
      </c>
      <c r="C139" s="39">
        <f>SUM(C140)</f>
        <v>300</v>
      </c>
      <c r="D139" s="39">
        <f>SUM(D140)</f>
        <v>2</v>
      </c>
      <c r="E139" s="40">
        <f t="shared" si="6"/>
        <v>17.62666666666667</v>
      </c>
      <c r="F139" s="41">
        <f>SUM(F140)</f>
        <v>5.288</v>
      </c>
      <c r="G139" s="41">
        <f>SUM(G140)</f>
        <v>5.27</v>
      </c>
      <c r="H139" s="42">
        <f>SUM(H140)</f>
        <v>0.018</v>
      </c>
    </row>
    <row r="140" spans="1:8" ht="15.75" customHeight="1">
      <c r="A140" s="215"/>
      <c r="B140" s="59" t="s">
        <v>90</v>
      </c>
      <c r="C140" s="44">
        <v>300</v>
      </c>
      <c r="D140" s="44">
        <v>2</v>
      </c>
      <c r="E140" s="45">
        <f t="shared" si="6"/>
        <v>17.62666666666667</v>
      </c>
      <c r="F140" s="46">
        <v>5.288</v>
      </c>
      <c r="G140" s="46">
        <v>5.27</v>
      </c>
      <c r="H140" s="47">
        <v>0.018</v>
      </c>
    </row>
    <row r="141" spans="1:8" ht="15.75" customHeight="1">
      <c r="A141" s="217">
        <v>27</v>
      </c>
      <c r="B141" s="60" t="s">
        <v>101</v>
      </c>
      <c r="C141" s="61">
        <f>SUM(C142:C146)</f>
        <v>4763</v>
      </c>
      <c r="D141" s="61">
        <f>SUM(D142:D146)</f>
        <v>115</v>
      </c>
      <c r="E141" s="70">
        <f t="shared" si="6"/>
        <v>17.731891664917068</v>
      </c>
      <c r="F141" s="72">
        <f>SUM(F142:F146)</f>
        <v>84.457</v>
      </c>
      <c r="G141" s="72">
        <f>SUM(G142:G146)</f>
        <v>81.457</v>
      </c>
      <c r="H141" s="73">
        <f>SUM(H142:H146)</f>
        <v>0</v>
      </c>
    </row>
    <row r="142" spans="1:8" ht="15.75" customHeight="1">
      <c r="A142" s="218"/>
      <c r="B142" s="204" t="s">
        <v>88</v>
      </c>
      <c r="C142" s="74">
        <v>496</v>
      </c>
      <c r="D142" s="74">
        <v>3</v>
      </c>
      <c r="E142" s="62">
        <f t="shared" si="6"/>
        <v>0</v>
      </c>
      <c r="F142" s="75">
        <v>0</v>
      </c>
      <c r="G142" s="75">
        <v>0</v>
      </c>
      <c r="H142" s="76"/>
    </row>
    <row r="143" spans="1:8" ht="15.75" customHeight="1">
      <c r="A143" s="450"/>
      <c r="B143" s="43" t="s">
        <v>89</v>
      </c>
      <c r="C143" s="30">
        <v>44</v>
      </c>
      <c r="D143" s="30">
        <v>2</v>
      </c>
      <c r="E143" s="31">
        <f t="shared" si="6"/>
        <v>14.090909090909092</v>
      </c>
      <c r="F143" s="32">
        <v>0.62</v>
      </c>
      <c r="G143" s="32">
        <v>0.62</v>
      </c>
      <c r="H143" s="33"/>
    </row>
    <row r="144" spans="1:8" ht="15.75" customHeight="1">
      <c r="A144" s="450"/>
      <c r="B144" s="43" t="s">
        <v>100</v>
      </c>
      <c r="C144" s="30">
        <v>600</v>
      </c>
      <c r="D144" s="30">
        <v>10</v>
      </c>
      <c r="E144" s="31">
        <f t="shared" si="6"/>
        <v>26.5</v>
      </c>
      <c r="F144" s="32">
        <v>15.9</v>
      </c>
      <c r="G144" s="32">
        <v>12.9</v>
      </c>
      <c r="H144" s="33"/>
    </row>
    <row r="145" spans="1:8" ht="15.75" customHeight="1">
      <c r="A145" s="450"/>
      <c r="B145" s="43" t="s">
        <v>90</v>
      </c>
      <c r="C145" s="30">
        <v>2835</v>
      </c>
      <c r="D145" s="30">
        <v>61</v>
      </c>
      <c r="E145" s="31">
        <f t="shared" si="6"/>
        <v>20.538624338624338</v>
      </c>
      <c r="F145" s="32">
        <v>58.227</v>
      </c>
      <c r="G145" s="32">
        <v>58.227</v>
      </c>
      <c r="H145" s="33"/>
    </row>
    <row r="146" spans="1:8" ht="15.75" customHeight="1">
      <c r="A146" s="215"/>
      <c r="B146" s="49" t="s">
        <v>92</v>
      </c>
      <c r="C146" s="44">
        <v>788</v>
      </c>
      <c r="D146" s="44">
        <v>39</v>
      </c>
      <c r="E146" s="45">
        <f t="shared" si="6"/>
        <v>12.322335025380712</v>
      </c>
      <c r="F146" s="46">
        <v>9.71</v>
      </c>
      <c r="G146" s="46">
        <v>9.71</v>
      </c>
      <c r="H146" s="47"/>
    </row>
    <row r="147" spans="1:8" s="64" customFormat="1" ht="15.75" customHeight="1">
      <c r="A147" s="211">
        <v>28</v>
      </c>
      <c r="B147" s="38" t="s">
        <v>59</v>
      </c>
      <c r="C147" s="39">
        <f>SUM(C148)</f>
        <v>40</v>
      </c>
      <c r="D147" s="39">
        <f>SUM(D148)</f>
        <v>0</v>
      </c>
      <c r="E147" s="40">
        <f t="shared" si="6"/>
        <v>62.5</v>
      </c>
      <c r="F147" s="41">
        <f>SUM(F148)</f>
        <v>2.5</v>
      </c>
      <c r="G147" s="41">
        <f>SUM(G148)</f>
        <v>2.5</v>
      </c>
      <c r="H147" s="42">
        <f>SUM(H148)</f>
        <v>0</v>
      </c>
    </row>
    <row r="148" spans="1:8" ht="15.75" customHeight="1">
      <c r="A148" s="215"/>
      <c r="B148" s="49" t="s">
        <v>90</v>
      </c>
      <c r="C148" s="44">
        <v>40</v>
      </c>
      <c r="D148" s="44"/>
      <c r="E148" s="45">
        <f t="shared" si="6"/>
        <v>62.5</v>
      </c>
      <c r="F148" s="46">
        <v>2.5</v>
      </c>
      <c r="G148" s="46">
        <v>2.5</v>
      </c>
      <c r="H148" s="47"/>
    </row>
    <row r="149" spans="1:8" ht="15.75" customHeight="1">
      <c r="A149" s="217">
        <v>29</v>
      </c>
      <c r="B149" s="60" t="s">
        <v>39</v>
      </c>
      <c r="C149" s="61">
        <f>SUM(C150:C150)</f>
        <v>359</v>
      </c>
      <c r="D149" s="61">
        <f>SUM(D150:D150)</f>
        <v>3</v>
      </c>
      <c r="E149" s="70">
        <f t="shared" si="6"/>
        <v>38.16155988857939</v>
      </c>
      <c r="F149" s="72">
        <f>SUM(F150:F150)</f>
        <v>13.7</v>
      </c>
      <c r="G149" s="72">
        <f>SUM(G150:G150)</f>
        <v>13.7</v>
      </c>
      <c r="H149" s="73">
        <f>SUM(H150:H150)</f>
        <v>0</v>
      </c>
    </row>
    <row r="150" spans="1:8" ht="15.75" customHeight="1">
      <c r="A150" s="218"/>
      <c r="B150" s="204" t="s">
        <v>89</v>
      </c>
      <c r="C150" s="74">
        <v>359</v>
      </c>
      <c r="D150" s="74">
        <v>3</v>
      </c>
      <c r="E150" s="62">
        <f t="shared" si="6"/>
        <v>38.16155988857939</v>
      </c>
      <c r="F150" s="75">
        <v>13.7</v>
      </c>
      <c r="G150" s="75">
        <v>13.7</v>
      </c>
      <c r="H150" s="76"/>
    </row>
    <row r="151" spans="1:8" ht="15.75" customHeight="1">
      <c r="A151" s="211">
        <v>30</v>
      </c>
      <c r="B151" s="38" t="s">
        <v>53</v>
      </c>
      <c r="C151" s="39">
        <f>SUM(C152:C152)</f>
        <v>5000</v>
      </c>
      <c r="D151" s="39">
        <f>SUM(D152:D152)</f>
        <v>60</v>
      </c>
      <c r="E151" s="40">
        <f t="shared" si="6"/>
        <v>11.809999999999999</v>
      </c>
      <c r="F151" s="41">
        <f>SUM(F152:F152)</f>
        <v>59.05</v>
      </c>
      <c r="G151" s="41">
        <f>SUM(G152:G152)</f>
        <v>0</v>
      </c>
      <c r="H151" s="42">
        <f>SUM(H152:H152)</f>
        <v>59.05</v>
      </c>
    </row>
    <row r="152" spans="1:8" ht="15.75" customHeight="1">
      <c r="A152" s="451"/>
      <c r="B152" s="34" t="s">
        <v>100</v>
      </c>
      <c r="C152" s="35">
        <v>5000</v>
      </c>
      <c r="D152" s="35">
        <v>60</v>
      </c>
      <c r="E152" s="52">
        <f t="shared" si="6"/>
        <v>11.809999999999999</v>
      </c>
      <c r="F152" s="36">
        <v>59.05</v>
      </c>
      <c r="G152" s="36"/>
      <c r="H152" s="37">
        <v>59.05</v>
      </c>
    </row>
    <row r="153" spans="1:8" ht="15.75" customHeight="1">
      <c r="A153" s="257" t="s">
        <v>174</v>
      </c>
      <c r="B153" s="258" t="s">
        <v>111</v>
      </c>
      <c r="C153" s="260">
        <f>C49+C56+C59+C62+C64+C66+C73+C79+C85+C89+C94+C104+C106+C108+C112+C115+C117+C119+C121+C127+C131+C133+C137+C139+C141+C149+C151+C147+C101+C129</f>
        <v>223467</v>
      </c>
      <c r="D153" s="260">
        <f>D49+D56+D59+D62+D64+D66+D73+D79+D85+D89+D94+D104+D106+D108+D112+D115+D117+D119+D121+D127+D131+D133+D137+D139+D141+D149+D151+D147+D101+D129</f>
        <v>32848.82</v>
      </c>
      <c r="E153" s="260"/>
      <c r="F153" s="259">
        <f>F49+F56+F59+F62+F64+F66+F73+F79+F85+F89+F94+F104+F106+F108+F112+F115+F117+F119+F121+F127+F131+F133+F137+F139+F141+F149+F151+F147+F101+F129</f>
        <v>3656.0969999999998</v>
      </c>
      <c r="G153" s="259">
        <f>G49+G56+G59+G62+G64+G66+G73+G79+G85+G89+G94+G104+G106+G108+G112+G115+G117+G119+G121+G127+G131+G133+G137+G139+G141+G149+G151+G147+G101+G129</f>
        <v>3471.2989999999995</v>
      </c>
      <c r="H153" s="319">
        <f>H49+H56+H59+H62+H64+H66+H73+H79+H85+H89+H94+H104+H106+H108+H112+H115+H117+H119+H121+H127+H131+H133+H137+H139+H141+H149+H151+H147+H101+H129</f>
        <v>111.94200000000001</v>
      </c>
    </row>
    <row r="154" spans="1:11" ht="15.75" customHeight="1">
      <c r="A154" s="449"/>
      <c r="B154" s="65" t="s">
        <v>49</v>
      </c>
      <c r="C154" s="66"/>
      <c r="D154" s="66"/>
      <c r="E154" s="69"/>
      <c r="F154" s="67"/>
      <c r="G154" s="67"/>
      <c r="H154" s="68"/>
      <c r="K154" s="430"/>
    </row>
    <row r="155" spans="1:8" s="64" customFormat="1" ht="15.75" customHeight="1">
      <c r="A155" s="211">
        <v>1</v>
      </c>
      <c r="B155" s="48" t="s">
        <v>167</v>
      </c>
      <c r="C155" s="39">
        <f>SUM(C156)</f>
        <v>110</v>
      </c>
      <c r="D155" s="39">
        <f>SUM(D156)</f>
        <v>2.5</v>
      </c>
      <c r="E155" s="40">
        <f aca="true" t="shared" si="7" ref="E155:E164">F155/C155*1000</f>
        <v>0</v>
      </c>
      <c r="F155" s="41">
        <f>SUM(F156)</f>
        <v>0</v>
      </c>
      <c r="G155" s="41">
        <f>SUM(G156)</f>
        <v>0</v>
      </c>
      <c r="H155" s="42">
        <f>SUM(H156)</f>
        <v>0</v>
      </c>
    </row>
    <row r="156" spans="1:8" ht="15.75" customHeight="1">
      <c r="A156" s="215"/>
      <c r="B156" s="59" t="s">
        <v>91</v>
      </c>
      <c r="C156" s="44">
        <v>110</v>
      </c>
      <c r="D156" s="44">
        <v>2.5</v>
      </c>
      <c r="E156" s="45">
        <f t="shared" si="7"/>
        <v>0</v>
      </c>
      <c r="F156" s="46"/>
      <c r="G156" s="46"/>
      <c r="H156" s="47"/>
    </row>
    <row r="157" spans="1:8" ht="15.75" customHeight="1">
      <c r="A157" s="211">
        <v>2</v>
      </c>
      <c r="B157" s="48" t="s">
        <v>124</v>
      </c>
      <c r="C157" s="39">
        <f>SUM(C158:C158)</f>
        <v>30</v>
      </c>
      <c r="D157" s="39">
        <f>SUM(D158:D158)</f>
        <v>0</v>
      </c>
      <c r="E157" s="40">
        <f t="shared" si="7"/>
        <v>29.666666666666668</v>
      </c>
      <c r="F157" s="41">
        <f>SUM(F158:F158)</f>
        <v>0.89</v>
      </c>
      <c r="G157" s="41">
        <f>SUM(G158:G158)</f>
        <v>0.89</v>
      </c>
      <c r="H157" s="42">
        <f>SUM(H158:H158)</f>
        <v>0</v>
      </c>
    </row>
    <row r="158" spans="1:8" ht="15.75" customHeight="1">
      <c r="A158" s="215"/>
      <c r="B158" s="59" t="s">
        <v>89</v>
      </c>
      <c r="C158" s="44">
        <v>30</v>
      </c>
      <c r="D158" s="44"/>
      <c r="E158" s="45">
        <f t="shared" si="7"/>
        <v>29.666666666666668</v>
      </c>
      <c r="F158" s="46">
        <v>0.89</v>
      </c>
      <c r="G158" s="46">
        <v>0.89</v>
      </c>
      <c r="H158" s="47"/>
    </row>
    <row r="159" spans="1:8" ht="15.75" customHeight="1">
      <c r="A159" s="217">
        <v>3</v>
      </c>
      <c r="B159" s="60" t="s">
        <v>184</v>
      </c>
      <c r="C159" s="61">
        <f>SUM(C160:C160)</f>
        <v>25</v>
      </c>
      <c r="D159" s="61">
        <f>SUM(D160:D160)</f>
        <v>0</v>
      </c>
      <c r="E159" s="70">
        <f t="shared" si="7"/>
        <v>13.999999999999998</v>
      </c>
      <c r="F159" s="72">
        <f>SUM(F160:F160)</f>
        <v>0.35</v>
      </c>
      <c r="G159" s="72">
        <f>SUM(G160:G160)</f>
        <v>0</v>
      </c>
      <c r="H159" s="73">
        <f>SUM(H160:H160)</f>
        <v>0.35</v>
      </c>
    </row>
    <row r="160" spans="1:8" ht="15.75" customHeight="1">
      <c r="A160" s="216"/>
      <c r="B160" s="53" t="s">
        <v>90</v>
      </c>
      <c r="C160" s="54">
        <v>25</v>
      </c>
      <c r="D160" s="54"/>
      <c r="E160" s="55">
        <f t="shared" si="7"/>
        <v>13.999999999999998</v>
      </c>
      <c r="F160" s="56">
        <v>0.35</v>
      </c>
      <c r="G160" s="56"/>
      <c r="H160" s="57">
        <v>0.35</v>
      </c>
    </row>
    <row r="161" spans="1:8" ht="15.75" customHeight="1">
      <c r="A161" s="211">
        <v>4</v>
      </c>
      <c r="B161" s="48" t="s">
        <v>83</v>
      </c>
      <c r="C161" s="39">
        <f>SUM(C162:C162)</f>
        <v>65</v>
      </c>
      <c r="D161" s="39">
        <f>SUM(D162:D162)</f>
        <v>1</v>
      </c>
      <c r="E161" s="40">
        <f t="shared" si="7"/>
        <v>20</v>
      </c>
      <c r="F161" s="41">
        <f>SUM(F162:F162)</f>
        <v>1.3</v>
      </c>
      <c r="G161" s="41">
        <f>SUM(G162:G162)</f>
        <v>0</v>
      </c>
      <c r="H161" s="42">
        <f>SUM(H162:H162)</f>
        <v>1.3</v>
      </c>
    </row>
    <row r="162" spans="1:8" ht="15.75" customHeight="1">
      <c r="A162" s="215"/>
      <c r="B162" s="59" t="s">
        <v>90</v>
      </c>
      <c r="C162" s="44">
        <v>65</v>
      </c>
      <c r="D162" s="44">
        <v>1</v>
      </c>
      <c r="E162" s="45">
        <f t="shared" si="7"/>
        <v>20</v>
      </c>
      <c r="F162" s="46">
        <v>1.3</v>
      </c>
      <c r="G162" s="46"/>
      <c r="H162" s="47">
        <v>1.3</v>
      </c>
    </row>
    <row r="163" spans="1:8" s="64" customFormat="1" ht="15.75" customHeight="1">
      <c r="A163" s="211">
        <v>5</v>
      </c>
      <c r="B163" s="48" t="s">
        <v>141</v>
      </c>
      <c r="C163" s="39">
        <f>SUM(C164)</f>
        <v>42</v>
      </c>
      <c r="D163" s="39">
        <f>SUM(D164)</f>
        <v>1</v>
      </c>
      <c r="E163" s="40">
        <f t="shared" si="7"/>
        <v>23.095238095238095</v>
      </c>
      <c r="F163" s="41">
        <f>SUM(F164)</f>
        <v>0.97</v>
      </c>
      <c r="G163" s="41">
        <f>SUM(G164)</f>
        <v>0.97</v>
      </c>
      <c r="H163" s="42">
        <f>SUM(H164)</f>
        <v>0</v>
      </c>
    </row>
    <row r="164" spans="1:8" ht="15.75" customHeight="1">
      <c r="A164" s="215"/>
      <c r="B164" s="59" t="s">
        <v>89</v>
      </c>
      <c r="C164" s="44">
        <v>42</v>
      </c>
      <c r="D164" s="44">
        <v>1</v>
      </c>
      <c r="E164" s="45">
        <f t="shared" si="7"/>
        <v>23.095238095238095</v>
      </c>
      <c r="F164" s="46">
        <v>0.97</v>
      </c>
      <c r="G164" s="46">
        <v>0.97</v>
      </c>
      <c r="H164" s="47"/>
    </row>
    <row r="165" spans="1:8" ht="15.75" customHeight="1">
      <c r="A165" s="211">
        <v>6</v>
      </c>
      <c r="B165" s="48" t="s">
        <v>204</v>
      </c>
      <c r="C165" s="39">
        <f>SUM(C166)</f>
        <v>30</v>
      </c>
      <c r="D165" s="39">
        <f>SUM(D166)</f>
        <v>0.05</v>
      </c>
      <c r="E165" s="40">
        <f>F165/C165*1000</f>
        <v>0.8333333333333334</v>
      </c>
      <c r="F165" s="41">
        <f>SUM(F166)</f>
        <v>0.025</v>
      </c>
      <c r="G165" s="41">
        <f>SUM(G166)</f>
        <v>0</v>
      </c>
      <c r="H165" s="42">
        <f>SUM(H166)</f>
        <v>0.025</v>
      </c>
    </row>
    <row r="166" spans="1:8" ht="15.75" customHeight="1">
      <c r="A166" s="215"/>
      <c r="B166" s="59" t="s">
        <v>91</v>
      </c>
      <c r="C166" s="44">
        <v>30</v>
      </c>
      <c r="D166" s="44">
        <v>0.05</v>
      </c>
      <c r="E166" s="45">
        <f>F166/C166*1000</f>
        <v>0.8333333333333334</v>
      </c>
      <c r="F166" s="46">
        <v>0.025</v>
      </c>
      <c r="G166" s="46"/>
      <c r="H166" s="47">
        <v>0.025</v>
      </c>
    </row>
    <row r="167" spans="1:8" ht="15.75" customHeight="1">
      <c r="A167" s="217">
        <v>7</v>
      </c>
      <c r="B167" s="60" t="s">
        <v>8</v>
      </c>
      <c r="C167" s="61">
        <f>SUM(C168:C169)</f>
        <v>307</v>
      </c>
      <c r="D167" s="61">
        <f>SUM(D168:D169)</f>
        <v>1.35</v>
      </c>
      <c r="E167" s="70">
        <f>F167/C167*1000</f>
        <v>12.866449511400651</v>
      </c>
      <c r="F167" s="72">
        <f>SUM(F168:F169)</f>
        <v>3.95</v>
      </c>
      <c r="G167" s="72">
        <f>SUM(G168:G169)</f>
        <v>3.95</v>
      </c>
      <c r="H167" s="73">
        <f>SUM(H168:H169)</f>
        <v>0</v>
      </c>
    </row>
    <row r="168" spans="1:8" ht="15.75" customHeight="1">
      <c r="A168" s="216"/>
      <c r="B168" s="53" t="s">
        <v>89</v>
      </c>
      <c r="C168" s="54">
        <v>57</v>
      </c>
      <c r="D168" s="54">
        <v>1</v>
      </c>
      <c r="E168" s="55">
        <f>F168/C168*1000</f>
        <v>16.666666666666668</v>
      </c>
      <c r="F168" s="56">
        <v>0.95</v>
      </c>
      <c r="G168" s="56">
        <v>0.95</v>
      </c>
      <c r="H168" s="57"/>
    </row>
    <row r="169" spans="1:8" ht="15.75" customHeight="1">
      <c r="A169" s="215"/>
      <c r="B169" s="59" t="s">
        <v>91</v>
      </c>
      <c r="C169" s="44">
        <v>250</v>
      </c>
      <c r="D169" s="44">
        <v>0.35</v>
      </c>
      <c r="E169" s="45">
        <f>F169/C169*1000</f>
        <v>12</v>
      </c>
      <c r="F169" s="46">
        <v>3</v>
      </c>
      <c r="G169" s="46">
        <v>3</v>
      </c>
      <c r="H169" s="47"/>
    </row>
    <row r="170" spans="1:15" ht="15.75" customHeight="1" thickBot="1">
      <c r="A170" s="248" t="s">
        <v>30</v>
      </c>
      <c r="B170" s="249" t="s">
        <v>110</v>
      </c>
      <c r="C170" s="250">
        <f>C159+C167+C161+C155+C157+C163+C165</f>
        <v>609</v>
      </c>
      <c r="D170" s="250">
        <f>D159+D167+D161+D155+D157+D163+D165</f>
        <v>5.8999999999999995</v>
      </c>
      <c r="E170" s="250"/>
      <c r="F170" s="393">
        <f>F159+F167+F161+F155+F157+F163+F165</f>
        <v>7.484999999999999</v>
      </c>
      <c r="G170" s="250">
        <f>G159+G167+G161+G155+G157+G163+G165</f>
        <v>5.81</v>
      </c>
      <c r="H170" s="394">
        <f>H159+H167+H161+H155+H157+H163+H165</f>
        <v>1.6749999999999998</v>
      </c>
      <c r="J170" s="6"/>
      <c r="K170" s="6"/>
      <c r="L170" s="6"/>
      <c r="M170" s="6"/>
      <c r="N170" s="6"/>
      <c r="O170" s="6"/>
    </row>
    <row r="171" spans="1:14" ht="15.75" customHeight="1" thickBot="1">
      <c r="A171" s="221" t="s">
        <v>30</v>
      </c>
      <c r="B171" s="200" t="s">
        <v>122</v>
      </c>
      <c r="C171" s="201">
        <f>C170+C153+C47</f>
        <v>253462</v>
      </c>
      <c r="D171" s="201">
        <f>D170+D153+D47</f>
        <v>32937.67</v>
      </c>
      <c r="E171" s="202"/>
      <c r="F171" s="206">
        <f>F170+F153+F47</f>
        <v>4909.642</v>
      </c>
      <c r="G171" s="206">
        <f>G170+G153+G47</f>
        <v>3643.7289999999994</v>
      </c>
      <c r="H171" s="207">
        <f>H170+H153+H47</f>
        <v>1193.0559999999998</v>
      </c>
      <c r="J171" s="430"/>
      <c r="K171" s="430"/>
      <c r="L171" s="6"/>
      <c r="M171" s="6"/>
      <c r="N171" s="6"/>
    </row>
    <row r="172" spans="1:8" ht="15.75" customHeight="1">
      <c r="A172" s="448" t="s">
        <v>157</v>
      </c>
      <c r="B172" s="16" t="s">
        <v>13</v>
      </c>
      <c r="C172" s="17"/>
      <c r="D172" s="17"/>
      <c r="E172" s="17"/>
      <c r="F172" s="18"/>
      <c r="G172" s="18"/>
      <c r="H172" s="19"/>
    </row>
    <row r="173" spans="1:8" ht="15.75" customHeight="1">
      <c r="A173" s="213"/>
      <c r="B173" s="20" t="s">
        <v>51</v>
      </c>
      <c r="C173" s="21"/>
      <c r="D173" s="21"/>
      <c r="E173" s="21"/>
      <c r="F173" s="22"/>
      <c r="G173" s="22"/>
      <c r="H173" s="23"/>
    </row>
    <row r="174" spans="1:8" ht="15.75" customHeight="1">
      <c r="A174" s="214">
        <v>1</v>
      </c>
      <c r="B174" s="24" t="s">
        <v>28</v>
      </c>
      <c r="C174" s="25">
        <f>SUM(C175:C177)</f>
        <v>8001</v>
      </c>
      <c r="D174" s="25">
        <f>SUM(D175:D177)</f>
        <v>0</v>
      </c>
      <c r="E174" s="26">
        <f>F174/C174*1000</f>
        <v>36.381952255968</v>
      </c>
      <c r="F174" s="27">
        <f>SUM(F175:F177)</f>
        <v>291.092</v>
      </c>
      <c r="G174" s="27">
        <f>SUM(G175:G177)</f>
        <v>249.23199999999997</v>
      </c>
      <c r="H174" s="28">
        <f>SUM(H175:H177)</f>
        <v>0</v>
      </c>
    </row>
    <row r="175" spans="1:8" ht="15.75" customHeight="1">
      <c r="A175" s="219"/>
      <c r="B175" s="43" t="s">
        <v>88</v>
      </c>
      <c r="C175" s="30">
        <v>1000</v>
      </c>
      <c r="D175" s="30"/>
      <c r="E175" s="424">
        <f>F175/C175*1000</f>
        <v>0.603</v>
      </c>
      <c r="F175" s="32">
        <v>0.603</v>
      </c>
      <c r="G175" s="32">
        <v>0.603</v>
      </c>
      <c r="H175" s="33"/>
    </row>
    <row r="176" spans="1:20" ht="15.75" customHeight="1">
      <c r="A176" s="420"/>
      <c r="B176" s="29" t="s">
        <v>90</v>
      </c>
      <c r="C176" s="30">
        <v>3246</v>
      </c>
      <c r="D176" s="30"/>
      <c r="E176" s="31">
        <f aca="true" t="shared" si="8" ref="E176:E184">F176/C176*1000</f>
        <v>29.591497227356747</v>
      </c>
      <c r="F176" s="32">
        <v>96.054</v>
      </c>
      <c r="G176" s="32">
        <v>96.054</v>
      </c>
      <c r="H176" s="33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</row>
    <row r="177" spans="1:19" ht="15.75" customHeight="1">
      <c r="A177" s="420"/>
      <c r="B177" s="29" t="s">
        <v>91</v>
      </c>
      <c r="C177" s="30">
        <v>3755</v>
      </c>
      <c r="D177" s="30"/>
      <c r="E177" s="31">
        <f t="shared" si="8"/>
        <v>51.78029294274301</v>
      </c>
      <c r="F177" s="32">
        <v>194.435</v>
      </c>
      <c r="G177" s="32">
        <v>152.575</v>
      </c>
      <c r="H177" s="33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8" ht="15.75" customHeight="1">
      <c r="A178" s="211">
        <v>2</v>
      </c>
      <c r="B178" s="48" t="s">
        <v>17</v>
      </c>
      <c r="C178" s="39">
        <f>SUM(C179:C181)</f>
        <v>14325</v>
      </c>
      <c r="D178" s="39">
        <f>SUM(D179:D181)</f>
        <v>0</v>
      </c>
      <c r="E178" s="40">
        <f t="shared" si="8"/>
        <v>32.71406631762653</v>
      </c>
      <c r="F178" s="41">
        <f>SUM(F179:F181)</f>
        <v>468.629</v>
      </c>
      <c r="G178" s="41">
        <f>SUM(G179:G181)</f>
        <v>424.179</v>
      </c>
      <c r="H178" s="42">
        <f>SUM(H179:H181)</f>
        <v>0</v>
      </c>
    </row>
    <row r="179" spans="1:8" ht="15.75" customHeight="1">
      <c r="A179" s="420"/>
      <c r="B179" s="43" t="s">
        <v>88</v>
      </c>
      <c r="C179" s="30">
        <v>2390</v>
      </c>
      <c r="D179" s="30"/>
      <c r="E179" s="31">
        <f t="shared" si="8"/>
        <v>18.051046025104604</v>
      </c>
      <c r="F179" s="32">
        <v>43.142</v>
      </c>
      <c r="G179" s="32">
        <v>43.142</v>
      </c>
      <c r="H179" s="33"/>
    </row>
    <row r="180" spans="1:8" ht="15.75" customHeight="1">
      <c r="A180" s="420"/>
      <c r="B180" s="29" t="s">
        <v>90</v>
      </c>
      <c r="C180" s="30">
        <v>8067</v>
      </c>
      <c r="D180" s="30"/>
      <c r="E180" s="31">
        <f t="shared" si="8"/>
        <v>26.041775133258955</v>
      </c>
      <c r="F180" s="32">
        <v>210.079</v>
      </c>
      <c r="G180" s="32">
        <v>209.884</v>
      </c>
      <c r="H180" s="33"/>
    </row>
    <row r="181" spans="1:8" ht="15.75" customHeight="1">
      <c r="A181" s="215"/>
      <c r="B181" s="59" t="s">
        <v>91</v>
      </c>
      <c r="C181" s="44">
        <v>3868</v>
      </c>
      <c r="D181" s="44"/>
      <c r="E181" s="45">
        <f t="shared" si="8"/>
        <v>55.68976215098242</v>
      </c>
      <c r="F181" s="46">
        <v>215.408</v>
      </c>
      <c r="G181" s="46">
        <v>171.153</v>
      </c>
      <c r="H181" s="47"/>
    </row>
    <row r="182" spans="1:8" ht="15.75" customHeight="1">
      <c r="A182" s="211">
        <v>3</v>
      </c>
      <c r="B182" s="48" t="s">
        <v>29</v>
      </c>
      <c r="C182" s="39">
        <f>SUM(C183:C184)</f>
        <v>490</v>
      </c>
      <c r="D182" s="39">
        <f>SUM(D183:D184)</f>
        <v>0</v>
      </c>
      <c r="E182" s="40">
        <f t="shared" si="8"/>
        <v>26.28979591836735</v>
      </c>
      <c r="F182" s="41">
        <f>SUM(F183:F184)</f>
        <v>12.882000000000001</v>
      </c>
      <c r="G182" s="41">
        <f>SUM(G183:G184)</f>
        <v>0</v>
      </c>
      <c r="H182" s="42">
        <f>SUM(H183:H184)</f>
        <v>12.882000000000001</v>
      </c>
    </row>
    <row r="183" spans="1:8" ht="15.75" customHeight="1">
      <c r="A183" s="216"/>
      <c r="B183" s="53" t="s">
        <v>100</v>
      </c>
      <c r="C183" s="54">
        <v>150</v>
      </c>
      <c r="D183" s="54"/>
      <c r="E183" s="55">
        <f t="shared" si="8"/>
        <v>20.546666666666663</v>
      </c>
      <c r="F183" s="56">
        <v>3.082</v>
      </c>
      <c r="G183" s="56"/>
      <c r="H183" s="57">
        <v>3.082</v>
      </c>
    </row>
    <row r="184" spans="1:8" ht="15.75" customHeight="1">
      <c r="A184" s="215"/>
      <c r="B184" s="49" t="s">
        <v>90</v>
      </c>
      <c r="C184" s="44">
        <v>340</v>
      </c>
      <c r="D184" s="44"/>
      <c r="E184" s="45">
        <f t="shared" si="8"/>
        <v>28.82352941176471</v>
      </c>
      <c r="F184" s="46">
        <v>9.8</v>
      </c>
      <c r="G184" s="46"/>
      <c r="H184" s="47">
        <v>9.8</v>
      </c>
    </row>
    <row r="185" spans="1:8" ht="15.75" customHeight="1">
      <c r="A185" s="211">
        <v>4</v>
      </c>
      <c r="B185" s="48" t="s">
        <v>47</v>
      </c>
      <c r="C185" s="39">
        <f>SUM(C186:C186)</f>
        <v>90</v>
      </c>
      <c r="D185" s="39">
        <f>SUM(D186:D186)</f>
        <v>0</v>
      </c>
      <c r="E185" s="40">
        <f>F185/C185*1000</f>
        <v>20</v>
      </c>
      <c r="F185" s="41">
        <f>SUM(F186:F186)</f>
        <v>1.8</v>
      </c>
      <c r="G185" s="41">
        <f>SUM(G186:G186)</f>
        <v>0</v>
      </c>
      <c r="H185" s="42">
        <f>SUM(H186:H186)</f>
        <v>1.8</v>
      </c>
    </row>
    <row r="186" spans="1:8" ht="15.75" customHeight="1">
      <c r="A186" s="216"/>
      <c r="B186" s="53" t="s">
        <v>90</v>
      </c>
      <c r="C186" s="54">
        <v>90</v>
      </c>
      <c r="D186" s="54"/>
      <c r="E186" s="55">
        <f>F186/C186*1000</f>
        <v>20</v>
      </c>
      <c r="F186" s="56">
        <v>1.8</v>
      </c>
      <c r="G186" s="56"/>
      <c r="H186" s="57">
        <v>1.8</v>
      </c>
    </row>
    <row r="187" spans="1:8" ht="15.75" customHeight="1">
      <c r="A187" s="211">
        <v>5</v>
      </c>
      <c r="B187" s="48" t="s">
        <v>19</v>
      </c>
      <c r="C187" s="39">
        <f>SUM(C188:C190)</f>
        <v>6155</v>
      </c>
      <c r="D187" s="39">
        <f>SUM(D188:D190)</f>
        <v>0</v>
      </c>
      <c r="E187" s="40">
        <f>F187/C187*1000</f>
        <v>52.09618196588139</v>
      </c>
      <c r="F187" s="41">
        <f>SUM(F188:F190)</f>
        <v>320.652</v>
      </c>
      <c r="G187" s="41">
        <f>SUM(G188:G190)</f>
        <v>1.935</v>
      </c>
      <c r="H187" s="42">
        <f>SUM(H188:H190)</f>
        <v>318.717</v>
      </c>
    </row>
    <row r="188" spans="1:8" ht="15.75" customHeight="1">
      <c r="A188" s="218"/>
      <c r="B188" s="204" t="s">
        <v>100</v>
      </c>
      <c r="C188" s="74">
        <v>900</v>
      </c>
      <c r="D188" s="74"/>
      <c r="E188" s="62">
        <f aca="true" t="shared" si="9" ref="E188:E197">F188/C188*1000</f>
        <v>25.265555555555554</v>
      </c>
      <c r="F188" s="75">
        <v>22.739</v>
      </c>
      <c r="G188" s="75"/>
      <c r="H188" s="76">
        <v>22.739</v>
      </c>
    </row>
    <row r="189" spans="1:9" ht="15.75" customHeight="1">
      <c r="A189" s="420"/>
      <c r="B189" s="43" t="s">
        <v>90</v>
      </c>
      <c r="C189" s="30">
        <v>2430</v>
      </c>
      <c r="D189" s="30"/>
      <c r="E189" s="31">
        <f t="shared" si="9"/>
        <v>53.139094650205756</v>
      </c>
      <c r="F189" s="32">
        <v>129.128</v>
      </c>
      <c r="G189" s="32">
        <v>1.935</v>
      </c>
      <c r="H189" s="33">
        <f>127.405-0.212</f>
        <v>127.193</v>
      </c>
      <c r="I189" s="468"/>
    </row>
    <row r="190" spans="1:8" ht="15.75" customHeight="1">
      <c r="A190" s="461"/>
      <c r="B190" s="51" t="s">
        <v>91</v>
      </c>
      <c r="C190" s="35">
        <v>2825</v>
      </c>
      <c r="D190" s="35"/>
      <c r="E190" s="52">
        <f t="shared" si="9"/>
        <v>59.746902654867256</v>
      </c>
      <c r="F190" s="36">
        <v>168.785</v>
      </c>
      <c r="G190" s="36"/>
      <c r="H190" s="37">
        <v>168.785</v>
      </c>
    </row>
    <row r="191" spans="1:8" s="64" customFormat="1" ht="15.75" customHeight="1">
      <c r="A191" s="211">
        <v>6</v>
      </c>
      <c r="B191" s="48" t="s">
        <v>20</v>
      </c>
      <c r="C191" s="39">
        <f>SUM(C192)</f>
        <v>1070</v>
      </c>
      <c r="D191" s="39">
        <f>SUM(D192)</f>
        <v>0</v>
      </c>
      <c r="E191" s="40">
        <f t="shared" si="9"/>
        <v>6</v>
      </c>
      <c r="F191" s="41">
        <f>SUM(F192)</f>
        <v>6.42</v>
      </c>
      <c r="G191" s="41">
        <f>SUM(G192)</f>
        <v>0</v>
      </c>
      <c r="H191" s="42">
        <f>SUM(H192)</f>
        <v>6.42</v>
      </c>
    </row>
    <row r="192" spans="1:8" ht="15.75" customHeight="1">
      <c r="A192" s="469"/>
      <c r="B192" s="402" t="s">
        <v>90</v>
      </c>
      <c r="C192" s="410">
        <v>1070</v>
      </c>
      <c r="D192" s="410"/>
      <c r="E192" s="78"/>
      <c r="F192" s="411">
        <v>6.42</v>
      </c>
      <c r="G192" s="411"/>
      <c r="H192" s="412">
        <v>6.42</v>
      </c>
    </row>
    <row r="193" spans="1:8" ht="15.75" customHeight="1">
      <c r="A193" s="211">
        <v>7</v>
      </c>
      <c r="B193" s="48" t="s">
        <v>67</v>
      </c>
      <c r="C193" s="39">
        <f>SUM(C194)</f>
        <v>30</v>
      </c>
      <c r="D193" s="39">
        <f>SUM(D194)</f>
        <v>0</v>
      </c>
      <c r="E193" s="40">
        <f t="shared" si="9"/>
        <v>1.5333333333333334</v>
      </c>
      <c r="F193" s="41">
        <f>SUM(F194)</f>
        <v>0.046</v>
      </c>
      <c r="G193" s="41">
        <f>SUM(G194)</f>
        <v>0</v>
      </c>
      <c r="H193" s="42">
        <f>SUM(H194)</f>
        <v>0.046</v>
      </c>
    </row>
    <row r="194" spans="1:8" ht="15.75" customHeight="1">
      <c r="A194" s="215"/>
      <c r="B194" s="59" t="s">
        <v>91</v>
      </c>
      <c r="C194" s="44">
        <v>30</v>
      </c>
      <c r="D194" s="44"/>
      <c r="E194" s="45">
        <f t="shared" si="9"/>
        <v>1.5333333333333334</v>
      </c>
      <c r="F194" s="46">
        <v>0.046</v>
      </c>
      <c r="G194" s="46"/>
      <c r="H194" s="47">
        <v>0.046</v>
      </c>
    </row>
    <row r="195" spans="1:8" s="64" customFormat="1" ht="15.75" customHeight="1">
      <c r="A195" s="211">
        <v>8</v>
      </c>
      <c r="B195" s="48" t="s">
        <v>48</v>
      </c>
      <c r="C195" s="39">
        <f>SUM(C196:C197)</f>
        <v>386</v>
      </c>
      <c r="D195" s="39">
        <f>SUM(D196:D197)</f>
        <v>0</v>
      </c>
      <c r="E195" s="40">
        <f t="shared" si="9"/>
        <v>92.3834196891192</v>
      </c>
      <c r="F195" s="41">
        <f>SUM(F196:F197)</f>
        <v>35.660000000000004</v>
      </c>
      <c r="G195" s="41">
        <f>SUM(G196:G197)</f>
        <v>28.16</v>
      </c>
      <c r="H195" s="42">
        <f>SUM(H196:H197)</f>
        <v>7.5</v>
      </c>
    </row>
    <row r="196" spans="1:8" ht="15.75" customHeight="1">
      <c r="A196" s="218"/>
      <c r="B196" s="204" t="s">
        <v>89</v>
      </c>
      <c r="C196" s="74">
        <v>21</v>
      </c>
      <c r="D196" s="74"/>
      <c r="E196" s="31">
        <f t="shared" si="9"/>
        <v>26.666666666666668</v>
      </c>
      <c r="F196" s="75">
        <v>0.56</v>
      </c>
      <c r="G196" s="75">
        <v>0.56</v>
      </c>
      <c r="H196" s="76"/>
    </row>
    <row r="197" spans="1:8" ht="15.75" customHeight="1">
      <c r="A197" s="420"/>
      <c r="B197" s="43" t="s">
        <v>90</v>
      </c>
      <c r="C197" s="30">
        <v>365</v>
      </c>
      <c r="D197" s="30"/>
      <c r="E197" s="31">
        <f t="shared" si="9"/>
        <v>96.16438356164383</v>
      </c>
      <c r="F197" s="32">
        <v>35.1</v>
      </c>
      <c r="G197" s="32">
        <v>27.6</v>
      </c>
      <c r="H197" s="33">
        <v>7.5</v>
      </c>
    </row>
    <row r="198" spans="1:8" ht="15.75" customHeight="1">
      <c r="A198" s="245" t="s">
        <v>157</v>
      </c>
      <c r="B198" s="246" t="s">
        <v>109</v>
      </c>
      <c r="C198" s="247">
        <f>C174+C178+C182+C185+C187+C195+C193+C191</f>
        <v>30547</v>
      </c>
      <c r="D198" s="247">
        <f>D174+D178+D182+D185+D187+D195+D193+D191</f>
        <v>0</v>
      </c>
      <c r="E198" s="247"/>
      <c r="F198" s="247">
        <f>F174+F178+F182+F185+F187+F195+F193+F191</f>
        <v>1137.181</v>
      </c>
      <c r="G198" s="247">
        <f>G174+G178+G182+G185+G187+G195+G193+G191</f>
        <v>703.5059999999999</v>
      </c>
      <c r="H198" s="350">
        <f>H174+H178+H182+H185+H187+H195+H193+H191</f>
        <v>347.365</v>
      </c>
    </row>
    <row r="199" spans="1:8" ht="15.75" customHeight="1">
      <c r="A199" s="422"/>
      <c r="B199" s="65" t="s">
        <v>52</v>
      </c>
      <c r="C199" s="66"/>
      <c r="D199" s="66"/>
      <c r="E199" s="69"/>
      <c r="F199" s="67"/>
      <c r="G199" s="67"/>
      <c r="H199" s="68"/>
    </row>
    <row r="200" spans="1:8" ht="15.75" customHeight="1">
      <c r="A200" s="217">
        <v>1</v>
      </c>
      <c r="B200" s="60" t="s">
        <v>32</v>
      </c>
      <c r="C200" s="61">
        <f>SUM(C201:C204)</f>
        <v>1412</v>
      </c>
      <c r="D200" s="61">
        <f>SUM(D201:D204)</f>
        <v>0</v>
      </c>
      <c r="E200" s="70">
        <f>F200/C200*1000</f>
        <v>13.821529745042492</v>
      </c>
      <c r="F200" s="72">
        <f>SUM(F201:F204)</f>
        <v>19.516</v>
      </c>
      <c r="G200" s="72">
        <f>SUM(G201:G204)</f>
        <v>19.516</v>
      </c>
      <c r="H200" s="73">
        <f>SUM(H201:H204)</f>
        <v>0</v>
      </c>
    </row>
    <row r="201" spans="1:8" ht="15.75" customHeight="1">
      <c r="A201" s="420"/>
      <c r="B201" s="43" t="s">
        <v>88</v>
      </c>
      <c r="C201" s="30">
        <v>640</v>
      </c>
      <c r="D201" s="30"/>
      <c r="E201" s="31">
        <f>F201/C201*1000</f>
        <v>14.275</v>
      </c>
      <c r="F201" s="32">
        <v>9.136</v>
      </c>
      <c r="G201" s="32">
        <v>9.136</v>
      </c>
      <c r="H201" s="33"/>
    </row>
    <row r="202" spans="1:8" ht="15.75" customHeight="1">
      <c r="A202" s="420"/>
      <c r="B202" s="43" t="s">
        <v>90</v>
      </c>
      <c r="C202" s="30">
        <v>384</v>
      </c>
      <c r="D202" s="30">
        <v>0</v>
      </c>
      <c r="E202" s="31">
        <f aca="true" t="shared" si="10" ref="E202:E207">F202/C202*1000</f>
        <v>0</v>
      </c>
      <c r="F202" s="32">
        <v>0</v>
      </c>
      <c r="G202" s="32">
        <v>0</v>
      </c>
      <c r="H202" s="33">
        <v>0</v>
      </c>
    </row>
    <row r="203" spans="1:16" ht="15.75" customHeight="1">
      <c r="A203" s="420"/>
      <c r="B203" s="43" t="s">
        <v>91</v>
      </c>
      <c r="C203" s="30">
        <v>180</v>
      </c>
      <c r="D203" s="345"/>
      <c r="E203" s="31">
        <f t="shared" si="10"/>
        <v>2.111111111111111</v>
      </c>
      <c r="F203" s="32">
        <v>0.38</v>
      </c>
      <c r="G203" s="32">
        <v>0.38</v>
      </c>
      <c r="H203" s="33"/>
      <c r="J203" s="430"/>
      <c r="K203" s="430"/>
      <c r="L203" s="430"/>
      <c r="M203" s="6"/>
      <c r="N203" s="6"/>
      <c r="O203" s="6"/>
      <c r="P203" s="6"/>
    </row>
    <row r="204" spans="1:19" ht="15.75" customHeight="1">
      <c r="A204" s="421"/>
      <c r="B204" s="34" t="s">
        <v>92</v>
      </c>
      <c r="C204" s="35">
        <v>208</v>
      </c>
      <c r="D204" s="35"/>
      <c r="E204" s="52">
        <f t="shared" si="10"/>
        <v>48.07692307692308</v>
      </c>
      <c r="F204" s="36">
        <v>10</v>
      </c>
      <c r="G204" s="36">
        <v>10</v>
      </c>
      <c r="H204" s="37"/>
      <c r="J204" s="430"/>
      <c r="K204" s="430"/>
      <c r="L204" s="430"/>
      <c r="M204" s="430"/>
      <c r="N204" s="430"/>
      <c r="O204" s="430"/>
      <c r="P204" s="430"/>
      <c r="Q204" s="430"/>
      <c r="R204" s="430"/>
      <c r="S204" s="430"/>
    </row>
    <row r="205" spans="1:8" ht="15.75" customHeight="1">
      <c r="A205" s="211">
        <v>2</v>
      </c>
      <c r="B205" s="48" t="s">
        <v>115</v>
      </c>
      <c r="C205" s="39">
        <f>SUM(C206:C207)</f>
        <v>124</v>
      </c>
      <c r="D205" s="39">
        <f>SUM(D206:D207)</f>
        <v>0</v>
      </c>
      <c r="E205" s="71">
        <f t="shared" si="10"/>
        <v>29.919354838709676</v>
      </c>
      <c r="F205" s="41">
        <f>SUM(F206:F207)</f>
        <v>3.71</v>
      </c>
      <c r="G205" s="41">
        <f>SUM(G206:G207)</f>
        <v>3.71</v>
      </c>
      <c r="H205" s="42">
        <f>SUM(H206:H207)</f>
        <v>0</v>
      </c>
    </row>
    <row r="206" spans="1:8" ht="15.75" customHeight="1">
      <c r="A206" s="420"/>
      <c r="B206" s="43" t="s">
        <v>125</v>
      </c>
      <c r="C206" s="30">
        <v>88</v>
      </c>
      <c r="D206" s="30"/>
      <c r="E206" s="31">
        <f t="shared" si="10"/>
        <v>32.95454545454545</v>
      </c>
      <c r="F206" s="32">
        <v>2.9</v>
      </c>
      <c r="G206" s="32">
        <v>2.9</v>
      </c>
      <c r="H206" s="33"/>
    </row>
    <row r="207" spans="1:8" ht="15.75" customHeight="1">
      <c r="A207" s="213"/>
      <c r="B207" s="53" t="s">
        <v>165</v>
      </c>
      <c r="C207" s="54">
        <v>36</v>
      </c>
      <c r="D207" s="54"/>
      <c r="E207" s="55">
        <f t="shared" si="10"/>
        <v>22.500000000000004</v>
      </c>
      <c r="F207" s="56">
        <v>0.81</v>
      </c>
      <c r="G207" s="56">
        <v>0.81</v>
      </c>
      <c r="H207" s="57"/>
    </row>
    <row r="208" spans="1:8" ht="15.75" customHeight="1">
      <c r="A208" s="211">
        <v>3</v>
      </c>
      <c r="B208" s="48" t="s">
        <v>21</v>
      </c>
      <c r="C208" s="39">
        <f>SUM(C209:C211)</f>
        <v>1287</v>
      </c>
      <c r="D208" s="39">
        <f>SUM(D209:D211)</f>
        <v>0</v>
      </c>
      <c r="E208" s="40">
        <f>F208/C208*1000</f>
        <v>14.506604506604507</v>
      </c>
      <c r="F208" s="41">
        <f>SUM(F209:F211)</f>
        <v>18.67</v>
      </c>
      <c r="G208" s="41">
        <f>SUM(G209:G211)</f>
        <v>17.96</v>
      </c>
      <c r="H208" s="42">
        <f>SUM(H209:H211)</f>
        <v>0</v>
      </c>
    </row>
    <row r="209" spans="1:8" ht="15.75" customHeight="1">
      <c r="A209" s="219"/>
      <c r="B209" s="43" t="s">
        <v>89</v>
      </c>
      <c r="C209" s="30"/>
      <c r="D209" s="30"/>
      <c r="E209" s="31">
        <v>5</v>
      </c>
      <c r="F209" s="32">
        <v>4.32</v>
      </c>
      <c r="G209" s="32">
        <v>3.61</v>
      </c>
      <c r="H209" s="33"/>
    </row>
    <row r="210" spans="1:8" ht="15.75" customHeight="1">
      <c r="A210" s="216"/>
      <c r="B210" s="29" t="s">
        <v>90</v>
      </c>
      <c r="C210" s="54">
        <v>550</v>
      </c>
      <c r="D210" s="54"/>
      <c r="E210" s="31">
        <f>F210/C210*1000</f>
        <v>5.999999999999999</v>
      </c>
      <c r="F210" s="56">
        <v>3.3</v>
      </c>
      <c r="G210" s="56">
        <v>3.3</v>
      </c>
      <c r="H210" s="57"/>
    </row>
    <row r="211" spans="1:8" ht="15.75" customHeight="1">
      <c r="A211" s="215"/>
      <c r="B211" s="402" t="s">
        <v>91</v>
      </c>
      <c r="C211" s="44">
        <v>737</v>
      </c>
      <c r="D211" s="44"/>
      <c r="E211" s="45">
        <f>F211/C211*1000</f>
        <v>14.993215739484397</v>
      </c>
      <c r="F211" s="46">
        <v>11.05</v>
      </c>
      <c r="G211" s="46">
        <v>11.05</v>
      </c>
      <c r="H211" s="47"/>
    </row>
    <row r="212" spans="1:8" s="64" customFormat="1" ht="15.75" customHeight="1">
      <c r="A212" s="211">
        <v>4</v>
      </c>
      <c r="B212" s="48" t="s">
        <v>112</v>
      </c>
      <c r="C212" s="39">
        <f>SUM(C213:C215)</f>
        <v>315</v>
      </c>
      <c r="D212" s="39">
        <f>SUM(D213:D215)</f>
        <v>0</v>
      </c>
      <c r="E212" s="40">
        <f aca="true" t="shared" si="11" ref="E212:E259">F212/C212*1000</f>
        <v>17.57142857142857</v>
      </c>
      <c r="F212" s="41">
        <f>SUM(F213:F215)</f>
        <v>5.535</v>
      </c>
      <c r="G212" s="41">
        <f>SUM(G213:G215)</f>
        <v>5.135</v>
      </c>
      <c r="H212" s="42">
        <f>SUM(H213:H215)</f>
        <v>0</v>
      </c>
    </row>
    <row r="213" spans="1:8" ht="15.75" customHeight="1">
      <c r="A213" s="218"/>
      <c r="B213" s="204" t="s">
        <v>88</v>
      </c>
      <c r="C213" s="74">
        <v>115</v>
      </c>
      <c r="D213" s="74"/>
      <c r="E213" s="62">
        <f t="shared" si="11"/>
        <v>9</v>
      </c>
      <c r="F213" s="75">
        <v>1.035</v>
      </c>
      <c r="G213" s="75">
        <v>1.035</v>
      </c>
      <c r="H213" s="76"/>
    </row>
    <row r="214" spans="1:8" ht="15.75" customHeight="1">
      <c r="A214" s="401"/>
      <c r="B214" s="51" t="s">
        <v>100</v>
      </c>
      <c r="C214" s="35"/>
      <c r="D214" s="35"/>
      <c r="E214" s="52" t="e">
        <f t="shared" si="11"/>
        <v>#DIV/0!</v>
      </c>
      <c r="F214" s="36">
        <v>2.5</v>
      </c>
      <c r="G214" s="36">
        <v>2.1</v>
      </c>
      <c r="H214" s="37"/>
    </row>
    <row r="215" spans="1:8" ht="15.75" customHeight="1">
      <c r="A215" s="220"/>
      <c r="B215" s="59" t="s">
        <v>92</v>
      </c>
      <c r="C215" s="44">
        <v>200</v>
      </c>
      <c r="D215" s="44"/>
      <c r="E215" s="45">
        <f t="shared" si="11"/>
        <v>10</v>
      </c>
      <c r="F215" s="46">
        <v>2</v>
      </c>
      <c r="G215" s="46">
        <v>2</v>
      </c>
      <c r="H215" s="47"/>
    </row>
    <row r="216" spans="1:8" ht="15.75" customHeight="1">
      <c r="A216" s="217">
        <v>5</v>
      </c>
      <c r="B216" s="60" t="s">
        <v>22</v>
      </c>
      <c r="C216" s="61">
        <f>SUM(C217:C217)</f>
        <v>30</v>
      </c>
      <c r="D216" s="61">
        <f>SUM(D217:D217)</f>
        <v>0</v>
      </c>
      <c r="E216" s="70">
        <f t="shared" si="11"/>
        <v>4.366666666666667</v>
      </c>
      <c r="F216" s="61">
        <f>SUM(F217:F217)</f>
        <v>0.131</v>
      </c>
      <c r="G216" s="61">
        <f>SUM(G217:G217)</f>
        <v>0.131</v>
      </c>
      <c r="H216" s="63">
        <f>SUM(H217:H217)</f>
        <v>0</v>
      </c>
    </row>
    <row r="217" spans="1:8" ht="15.75" customHeight="1">
      <c r="A217" s="215"/>
      <c r="B217" s="59" t="s">
        <v>91</v>
      </c>
      <c r="C217" s="44">
        <v>30</v>
      </c>
      <c r="D217" s="44"/>
      <c r="E217" s="45">
        <f t="shared" si="11"/>
        <v>4.366666666666667</v>
      </c>
      <c r="F217" s="46">
        <v>0.131</v>
      </c>
      <c r="G217" s="46">
        <v>0.131</v>
      </c>
      <c r="H217" s="47"/>
    </row>
    <row r="218" spans="1:8" ht="15.75" customHeight="1">
      <c r="A218" s="217">
        <v>6</v>
      </c>
      <c r="B218" s="60" t="s">
        <v>57</v>
      </c>
      <c r="C218" s="61">
        <f>SUM(C219:C220)</f>
        <v>1505</v>
      </c>
      <c r="D218" s="61">
        <f>SUM(D219:D220)</f>
        <v>0</v>
      </c>
      <c r="E218" s="70">
        <f t="shared" si="11"/>
        <v>14.830564784053157</v>
      </c>
      <c r="F218" s="72">
        <f>SUM(F219:F220)</f>
        <v>22.32</v>
      </c>
      <c r="G218" s="72">
        <f>SUM(G219:G220)</f>
        <v>19.439999999999998</v>
      </c>
      <c r="H218" s="73">
        <f>SUM(H219:H220)</f>
        <v>0</v>
      </c>
    </row>
    <row r="219" spans="1:8" ht="15.75" customHeight="1">
      <c r="A219" s="218"/>
      <c r="B219" s="204" t="s">
        <v>88</v>
      </c>
      <c r="C219" s="74">
        <v>880</v>
      </c>
      <c r="D219" s="74"/>
      <c r="E219" s="62">
        <f t="shared" si="11"/>
        <v>14</v>
      </c>
      <c r="F219" s="75">
        <v>12.32</v>
      </c>
      <c r="G219" s="75">
        <v>11.44</v>
      </c>
      <c r="H219" s="76"/>
    </row>
    <row r="220" spans="1:8" ht="15.75" customHeight="1">
      <c r="A220" s="215"/>
      <c r="B220" s="59" t="s">
        <v>91</v>
      </c>
      <c r="C220" s="44">
        <v>625</v>
      </c>
      <c r="D220" s="44"/>
      <c r="E220" s="45">
        <f t="shared" si="11"/>
        <v>16</v>
      </c>
      <c r="F220" s="46">
        <v>10</v>
      </c>
      <c r="G220" s="46">
        <v>8</v>
      </c>
      <c r="H220" s="47"/>
    </row>
    <row r="221" spans="1:8" ht="15.75" customHeight="1">
      <c r="A221" s="217">
        <v>7</v>
      </c>
      <c r="B221" s="60" t="s">
        <v>121</v>
      </c>
      <c r="C221" s="61">
        <f>SUM(C222:C225)</f>
        <v>15831</v>
      </c>
      <c r="D221" s="61">
        <f>SUM(D222:D225)</f>
        <v>120</v>
      </c>
      <c r="E221" s="70">
        <f t="shared" si="11"/>
        <v>9.422083254374328</v>
      </c>
      <c r="F221" s="72">
        <f>SUM(F222:F225)</f>
        <v>149.161</v>
      </c>
      <c r="G221" s="72">
        <f>SUM(G222:G225)</f>
        <v>130.671</v>
      </c>
      <c r="H221" s="73">
        <f>SUM(H222:H225)</f>
        <v>0</v>
      </c>
    </row>
    <row r="222" spans="1:8" ht="15.75" customHeight="1">
      <c r="A222" s="218"/>
      <c r="B222" s="204" t="s">
        <v>88</v>
      </c>
      <c r="C222" s="74">
        <v>1000</v>
      </c>
      <c r="D222" s="74"/>
      <c r="E222" s="62">
        <f t="shared" si="11"/>
        <v>21.35</v>
      </c>
      <c r="F222" s="75">
        <v>21.35</v>
      </c>
      <c r="G222" s="75">
        <v>21.35</v>
      </c>
      <c r="H222" s="76"/>
    </row>
    <row r="223" spans="1:8" ht="15.75" customHeight="1">
      <c r="A223" s="218"/>
      <c r="B223" s="204" t="s">
        <v>100</v>
      </c>
      <c r="C223" s="74">
        <v>7920</v>
      </c>
      <c r="D223" s="74"/>
      <c r="E223" s="62">
        <f t="shared" si="11"/>
        <v>0.5720959595959596</v>
      </c>
      <c r="F223" s="75">
        <v>4.531</v>
      </c>
      <c r="G223" s="75">
        <v>4.531</v>
      </c>
      <c r="H223" s="76"/>
    </row>
    <row r="224" spans="1:8" ht="15.75" customHeight="1">
      <c r="A224" s="420"/>
      <c r="B224" s="43" t="s">
        <v>90</v>
      </c>
      <c r="C224" s="30">
        <v>1200</v>
      </c>
      <c r="D224" s="30">
        <v>120</v>
      </c>
      <c r="E224" s="31">
        <f t="shared" si="11"/>
        <v>7.658333333333333</v>
      </c>
      <c r="F224" s="32">
        <v>9.19</v>
      </c>
      <c r="G224" s="32">
        <v>9.19</v>
      </c>
      <c r="H224" s="33"/>
    </row>
    <row r="225" spans="1:8" ht="15.75" customHeight="1">
      <c r="A225" s="215"/>
      <c r="B225" s="59" t="s">
        <v>91</v>
      </c>
      <c r="C225" s="44">
        <v>5711</v>
      </c>
      <c r="D225" s="44"/>
      <c r="E225" s="45">
        <f t="shared" si="11"/>
        <v>19.977236911223955</v>
      </c>
      <c r="F225" s="46">
        <v>114.09</v>
      </c>
      <c r="G225" s="46">
        <v>95.6</v>
      </c>
      <c r="H225" s="47"/>
    </row>
    <row r="226" spans="1:8" ht="15.75" customHeight="1">
      <c r="A226" s="217">
        <v>8</v>
      </c>
      <c r="B226" s="60" t="s">
        <v>34</v>
      </c>
      <c r="C226" s="61">
        <f>SUM(C227:C230)</f>
        <v>5719</v>
      </c>
      <c r="D226" s="61">
        <f>SUM(D227:D230)</f>
        <v>0</v>
      </c>
      <c r="E226" s="70">
        <f t="shared" si="11"/>
        <v>17.498688581919918</v>
      </c>
      <c r="F226" s="72">
        <f>SUM(F227:F230)</f>
        <v>100.075</v>
      </c>
      <c r="G226" s="72">
        <f>SUM(G227:G230)</f>
        <v>91</v>
      </c>
      <c r="H226" s="73">
        <f>SUM(H227:H230)</f>
        <v>0</v>
      </c>
    </row>
    <row r="227" spans="1:8" ht="15.75" customHeight="1">
      <c r="A227" s="421"/>
      <c r="B227" s="51" t="s">
        <v>100</v>
      </c>
      <c r="C227" s="35">
        <v>2000</v>
      </c>
      <c r="D227" s="35"/>
      <c r="E227" s="31">
        <f t="shared" si="11"/>
        <v>14.475</v>
      </c>
      <c r="F227" s="36">
        <v>28.95</v>
      </c>
      <c r="G227" s="36">
        <v>28.95</v>
      </c>
      <c r="H227" s="37"/>
    </row>
    <row r="228" spans="1:8" ht="15.75" customHeight="1">
      <c r="A228" s="421"/>
      <c r="B228" s="51" t="s">
        <v>91</v>
      </c>
      <c r="C228" s="35">
        <v>2680</v>
      </c>
      <c r="D228" s="35"/>
      <c r="E228" s="52">
        <f t="shared" si="11"/>
        <v>17.32276119402985</v>
      </c>
      <c r="F228" s="36">
        <v>46.425</v>
      </c>
      <c r="G228" s="36">
        <v>37.35</v>
      </c>
      <c r="H228" s="37"/>
    </row>
    <row r="229" spans="1:8" ht="15.75" customHeight="1">
      <c r="A229" s="436"/>
      <c r="B229" s="51" t="s">
        <v>90</v>
      </c>
      <c r="C229" s="35">
        <v>815</v>
      </c>
      <c r="D229" s="35"/>
      <c r="E229" s="52">
        <f t="shared" si="11"/>
        <v>19.87730061349693</v>
      </c>
      <c r="F229" s="36">
        <v>16.2</v>
      </c>
      <c r="G229" s="36">
        <v>16.2</v>
      </c>
      <c r="H229" s="37"/>
    </row>
    <row r="230" spans="1:8" ht="15.75" customHeight="1">
      <c r="A230" s="215"/>
      <c r="B230" s="49" t="s">
        <v>92</v>
      </c>
      <c r="C230" s="44">
        <v>224</v>
      </c>
      <c r="D230" s="44"/>
      <c r="E230" s="45">
        <f t="shared" si="11"/>
        <v>37.94642857142857</v>
      </c>
      <c r="F230" s="46">
        <v>8.5</v>
      </c>
      <c r="G230" s="46">
        <v>8.5</v>
      </c>
      <c r="H230" s="47"/>
    </row>
    <row r="231" spans="1:8" ht="15.75" customHeight="1">
      <c r="A231" s="217">
        <v>9</v>
      </c>
      <c r="B231" s="60" t="s">
        <v>23</v>
      </c>
      <c r="C231" s="61">
        <f>SUM(C232:C236)</f>
        <v>6740</v>
      </c>
      <c r="D231" s="61">
        <f>SUM(D232:D236)</f>
        <v>252</v>
      </c>
      <c r="E231" s="62">
        <f t="shared" si="11"/>
        <v>24.69005934718101</v>
      </c>
      <c r="F231" s="72">
        <f>SUM(F232:F236)</f>
        <v>166.411</v>
      </c>
      <c r="G231" s="72">
        <f>SUM(G232:G236)</f>
        <v>161.404</v>
      </c>
      <c r="H231" s="73">
        <f>SUM(H232:H236)</f>
        <v>0</v>
      </c>
    </row>
    <row r="232" spans="1:8" ht="15.75" customHeight="1">
      <c r="A232" s="218"/>
      <c r="B232" s="204" t="s">
        <v>88</v>
      </c>
      <c r="C232" s="74">
        <v>140</v>
      </c>
      <c r="D232" s="74"/>
      <c r="E232" s="62">
        <f t="shared" si="11"/>
        <v>24.29285714285714</v>
      </c>
      <c r="F232" s="75">
        <v>3.401</v>
      </c>
      <c r="G232" s="75">
        <v>3.401</v>
      </c>
      <c r="H232" s="76"/>
    </row>
    <row r="233" spans="1:8" ht="15.75" customHeight="1">
      <c r="A233" s="420"/>
      <c r="B233" s="43" t="s">
        <v>89</v>
      </c>
      <c r="C233" s="30"/>
      <c r="D233" s="30"/>
      <c r="E233" s="31">
        <v>4</v>
      </c>
      <c r="F233" s="32">
        <v>2.18</v>
      </c>
      <c r="G233" s="32"/>
      <c r="H233" s="33"/>
    </row>
    <row r="234" spans="1:8" ht="15.75" customHeight="1">
      <c r="A234" s="420"/>
      <c r="B234" s="43" t="s">
        <v>100</v>
      </c>
      <c r="C234" s="30">
        <v>990</v>
      </c>
      <c r="D234" s="30"/>
      <c r="E234" s="31">
        <f t="shared" si="11"/>
        <v>44.24242424242424</v>
      </c>
      <c r="F234" s="32">
        <v>43.8</v>
      </c>
      <c r="G234" s="32">
        <v>41.8</v>
      </c>
      <c r="H234" s="33"/>
    </row>
    <row r="235" spans="1:8" ht="15.75" customHeight="1">
      <c r="A235" s="420"/>
      <c r="B235" s="43" t="s">
        <v>90</v>
      </c>
      <c r="C235" s="30">
        <v>5560</v>
      </c>
      <c r="D235" s="30">
        <v>252</v>
      </c>
      <c r="E235" s="31">
        <f t="shared" si="11"/>
        <v>20.78597122302158</v>
      </c>
      <c r="F235" s="32">
        <v>115.57</v>
      </c>
      <c r="G235" s="32">
        <v>115.035</v>
      </c>
      <c r="H235" s="33"/>
    </row>
    <row r="236" spans="1:8" ht="15.75" customHeight="1">
      <c r="A236" s="420"/>
      <c r="B236" s="43" t="s">
        <v>91</v>
      </c>
      <c r="C236" s="30">
        <v>50</v>
      </c>
      <c r="D236" s="30"/>
      <c r="E236" s="31">
        <f t="shared" si="11"/>
        <v>29.2</v>
      </c>
      <c r="F236" s="32">
        <v>1.46</v>
      </c>
      <c r="G236" s="32">
        <v>1.168</v>
      </c>
      <c r="H236" s="33"/>
    </row>
    <row r="237" spans="1:8" s="64" customFormat="1" ht="15.75" customHeight="1">
      <c r="A237" s="211">
        <v>10</v>
      </c>
      <c r="B237" s="48" t="s">
        <v>58</v>
      </c>
      <c r="C237" s="39">
        <f>SUM(C238:C242)</f>
        <v>22489</v>
      </c>
      <c r="D237" s="39">
        <f>SUM(D238:D242)</f>
        <v>0</v>
      </c>
      <c r="E237" s="40">
        <f t="shared" si="11"/>
        <v>15.027835830850638</v>
      </c>
      <c r="F237" s="41">
        <f>SUM(F238:F242)</f>
        <v>337.961</v>
      </c>
      <c r="G237" s="41">
        <f>SUM(G238:G242)</f>
        <v>313.437</v>
      </c>
      <c r="H237" s="42">
        <f>SUM(H238:H242)</f>
        <v>16.835</v>
      </c>
    </row>
    <row r="238" spans="1:8" ht="15.75" customHeight="1">
      <c r="A238" s="420"/>
      <c r="B238" s="43" t="s">
        <v>88</v>
      </c>
      <c r="C238" s="30">
        <v>4519</v>
      </c>
      <c r="D238" s="30"/>
      <c r="E238" s="31">
        <f t="shared" si="11"/>
        <v>15.999557424208898</v>
      </c>
      <c r="F238" s="32">
        <v>72.302</v>
      </c>
      <c r="G238" s="32">
        <v>70.478</v>
      </c>
      <c r="H238" s="33"/>
    </row>
    <row r="239" spans="1:8" ht="15.75" customHeight="1">
      <c r="A239" s="420"/>
      <c r="B239" s="43" t="s">
        <v>89</v>
      </c>
      <c r="C239" s="30">
        <v>520</v>
      </c>
      <c r="D239" s="30"/>
      <c r="E239" s="31">
        <f t="shared" si="11"/>
        <v>1.6673076923076924</v>
      </c>
      <c r="F239" s="32">
        <v>0.867</v>
      </c>
      <c r="G239" s="32">
        <v>0.867</v>
      </c>
      <c r="H239" s="33"/>
    </row>
    <row r="240" spans="1:8" ht="15.75" customHeight="1">
      <c r="A240" s="420"/>
      <c r="B240" s="43" t="s">
        <v>100</v>
      </c>
      <c r="C240" s="30">
        <v>8310</v>
      </c>
      <c r="D240" s="30"/>
      <c r="E240" s="31">
        <f t="shared" si="11"/>
        <v>12.449458483754512</v>
      </c>
      <c r="F240" s="32">
        <v>103.455</v>
      </c>
      <c r="G240" s="32">
        <v>103.455</v>
      </c>
      <c r="H240" s="33"/>
    </row>
    <row r="241" spans="1:8" ht="15.75" customHeight="1">
      <c r="A241" s="420"/>
      <c r="B241" s="43" t="s">
        <v>90</v>
      </c>
      <c r="C241" s="30">
        <v>5090</v>
      </c>
      <c r="D241" s="30"/>
      <c r="E241" s="31">
        <f t="shared" si="11"/>
        <v>19.24557956777996</v>
      </c>
      <c r="F241" s="32">
        <v>97.96</v>
      </c>
      <c r="G241" s="32">
        <v>97.96</v>
      </c>
      <c r="H241" s="33"/>
    </row>
    <row r="242" spans="1:8" ht="15.75" customHeight="1">
      <c r="A242" s="215"/>
      <c r="B242" s="59" t="s">
        <v>91</v>
      </c>
      <c r="C242" s="44">
        <v>4050</v>
      </c>
      <c r="D242" s="44"/>
      <c r="E242" s="45">
        <f t="shared" si="11"/>
        <v>15.648641975308644</v>
      </c>
      <c r="F242" s="46">
        <v>63.377</v>
      </c>
      <c r="G242" s="46">
        <v>40.677</v>
      </c>
      <c r="H242" s="47">
        <v>16.835</v>
      </c>
    </row>
    <row r="243" spans="1:8" ht="15.75" customHeight="1">
      <c r="A243" s="211">
        <v>11</v>
      </c>
      <c r="B243" s="48" t="s">
        <v>133</v>
      </c>
      <c r="C243" s="39">
        <f>SUM(C244:C244)</f>
        <v>5617</v>
      </c>
      <c r="D243" s="39">
        <f>SUM(D244:D244)</f>
        <v>0</v>
      </c>
      <c r="E243" s="40">
        <f>F243/C243*1000</f>
        <v>9.500089015488696</v>
      </c>
      <c r="F243" s="41">
        <f>SUM(F244:F244)</f>
        <v>53.362</v>
      </c>
      <c r="G243" s="41">
        <f>SUM(G244:G244)</f>
        <v>53.362</v>
      </c>
      <c r="H243" s="42">
        <f>SUM(H244:H244)</f>
        <v>0</v>
      </c>
    </row>
    <row r="244" spans="1:8" ht="15.75" customHeight="1">
      <c r="A244" s="409"/>
      <c r="B244" s="402" t="s">
        <v>92</v>
      </c>
      <c r="C244" s="410">
        <v>5617</v>
      </c>
      <c r="D244" s="410"/>
      <c r="E244" s="78">
        <f>F244/C244*1000</f>
        <v>9.500089015488696</v>
      </c>
      <c r="F244" s="411">
        <v>53.362</v>
      </c>
      <c r="G244" s="411">
        <v>53.362</v>
      </c>
      <c r="H244" s="412"/>
    </row>
    <row r="245" spans="1:8" ht="15.75" customHeight="1">
      <c r="A245" s="217">
        <v>12</v>
      </c>
      <c r="B245" s="60" t="s">
        <v>35</v>
      </c>
      <c r="C245" s="61">
        <f>SUM(C246:C247)</f>
        <v>91</v>
      </c>
      <c r="D245" s="61">
        <f>SUM(D246:D247)</f>
        <v>0</v>
      </c>
      <c r="E245" s="70">
        <f t="shared" si="11"/>
        <v>11.32967032967033</v>
      </c>
      <c r="F245" s="72">
        <f>SUM(F246:F247)</f>
        <v>1.0310000000000001</v>
      </c>
      <c r="G245" s="72">
        <f>SUM(G246:G247)</f>
        <v>1.0310000000000001</v>
      </c>
      <c r="H245" s="73">
        <f>SUM(H246:H247)</f>
        <v>0</v>
      </c>
    </row>
    <row r="246" spans="1:8" ht="15.75" customHeight="1">
      <c r="A246" s="213"/>
      <c r="B246" s="53" t="s">
        <v>89</v>
      </c>
      <c r="C246" s="54">
        <v>27</v>
      </c>
      <c r="D246" s="54"/>
      <c r="E246" s="55">
        <f t="shared" si="11"/>
        <v>9.25925925925926</v>
      </c>
      <c r="F246" s="56">
        <v>0.25</v>
      </c>
      <c r="G246" s="56">
        <v>0.25</v>
      </c>
      <c r="H246" s="57"/>
    </row>
    <row r="247" spans="1:8" ht="15.75" customHeight="1">
      <c r="A247" s="215"/>
      <c r="B247" s="59" t="s">
        <v>90</v>
      </c>
      <c r="C247" s="44">
        <v>64</v>
      </c>
      <c r="D247" s="44"/>
      <c r="E247" s="45">
        <f t="shared" si="11"/>
        <v>12.203125</v>
      </c>
      <c r="F247" s="46">
        <v>0.781</v>
      </c>
      <c r="G247" s="46">
        <v>0.781</v>
      </c>
      <c r="H247" s="47"/>
    </row>
    <row r="248" spans="1:8" ht="15.75" customHeight="1">
      <c r="A248" s="217">
        <v>13</v>
      </c>
      <c r="B248" s="60" t="s">
        <v>24</v>
      </c>
      <c r="C248" s="61">
        <f>SUM(C249:C249)</f>
        <v>46</v>
      </c>
      <c r="D248" s="61">
        <f>SUM(D249:D249)</f>
        <v>0</v>
      </c>
      <c r="E248" s="70">
        <f>F248/C248*1000</f>
        <v>11.08695652173913</v>
      </c>
      <c r="F248" s="72">
        <f>SUM(F249:F249)</f>
        <v>0.51</v>
      </c>
      <c r="G248" s="72">
        <f>SUM(G249:G249)</f>
        <v>0.51</v>
      </c>
      <c r="H248" s="73">
        <f>SUM(H249:H249)</f>
        <v>0</v>
      </c>
    </row>
    <row r="249" spans="1:8" ht="15.75" customHeight="1">
      <c r="A249" s="216"/>
      <c r="B249" s="53" t="s">
        <v>88</v>
      </c>
      <c r="C249" s="54">
        <v>46</v>
      </c>
      <c r="D249" s="54"/>
      <c r="E249" s="55">
        <f t="shared" si="11"/>
        <v>11.08695652173913</v>
      </c>
      <c r="F249" s="56">
        <v>0.51</v>
      </c>
      <c r="G249" s="56">
        <v>0.51</v>
      </c>
      <c r="H249" s="57"/>
    </row>
    <row r="250" spans="1:8" ht="15" customHeight="1">
      <c r="A250" s="211">
        <v>14</v>
      </c>
      <c r="B250" s="194" t="s">
        <v>25</v>
      </c>
      <c r="C250" s="195">
        <f>SUM(C251:C252)</f>
        <v>138</v>
      </c>
      <c r="D250" s="195">
        <f>SUM(D251:D252)</f>
        <v>2</v>
      </c>
      <c r="E250" s="205">
        <f t="shared" si="11"/>
        <v>29.811594202898547</v>
      </c>
      <c r="F250" s="41">
        <f>SUM(F251:F252)</f>
        <v>4.114</v>
      </c>
      <c r="G250" s="41">
        <f>SUM(G251:G252)</f>
        <v>4.114</v>
      </c>
      <c r="H250" s="42">
        <f>SUM(H251:H252)</f>
        <v>0</v>
      </c>
    </row>
    <row r="251" spans="1:8" ht="15" customHeight="1">
      <c r="A251" s="216"/>
      <c r="B251" s="438" t="s">
        <v>90</v>
      </c>
      <c r="C251" s="439">
        <v>103</v>
      </c>
      <c r="D251" s="439">
        <v>2</v>
      </c>
      <c r="E251" s="396">
        <f t="shared" si="11"/>
        <v>32.126213592233015</v>
      </c>
      <c r="F251" s="56">
        <v>3.309</v>
      </c>
      <c r="G251" s="56">
        <v>3.309</v>
      </c>
      <c r="H251" s="57"/>
    </row>
    <row r="252" spans="1:8" ht="15" customHeight="1">
      <c r="A252" s="220"/>
      <c r="B252" s="197" t="s">
        <v>91</v>
      </c>
      <c r="C252" s="198">
        <v>35</v>
      </c>
      <c r="D252" s="198"/>
      <c r="E252" s="199">
        <f t="shared" si="11"/>
        <v>23.000000000000004</v>
      </c>
      <c r="F252" s="46">
        <v>0.805</v>
      </c>
      <c r="G252" s="46">
        <v>0.805</v>
      </c>
      <c r="H252" s="47"/>
    </row>
    <row r="253" spans="1:8" ht="15.75" customHeight="1">
      <c r="A253" s="211">
        <v>15</v>
      </c>
      <c r="B253" s="194" t="s">
        <v>179</v>
      </c>
      <c r="C253" s="195">
        <f>SUM(C254:C254)</f>
        <v>35</v>
      </c>
      <c r="D253" s="195">
        <f>SUM(D254:D254)</f>
        <v>0</v>
      </c>
      <c r="E253" s="205">
        <f t="shared" si="11"/>
        <v>86</v>
      </c>
      <c r="F253" s="41">
        <f>SUM(F254:F254)</f>
        <v>3.01</v>
      </c>
      <c r="G253" s="41">
        <f>SUM(G254:G254)</f>
        <v>3.01</v>
      </c>
      <c r="H253" s="42">
        <f>SUM(H254:H254)</f>
        <v>0</v>
      </c>
    </row>
    <row r="254" spans="1:8" ht="15.75" customHeight="1">
      <c r="A254" s="220"/>
      <c r="B254" s="197" t="s">
        <v>90</v>
      </c>
      <c r="C254" s="198">
        <v>35</v>
      </c>
      <c r="D254" s="198"/>
      <c r="E254" s="199">
        <f t="shared" si="11"/>
        <v>86</v>
      </c>
      <c r="F254" s="46">
        <v>3.01</v>
      </c>
      <c r="G254" s="46">
        <v>3.01</v>
      </c>
      <c r="H254" s="47"/>
    </row>
    <row r="255" spans="1:8" ht="15.75" customHeight="1">
      <c r="A255" s="217">
        <v>16</v>
      </c>
      <c r="B255" s="60" t="s">
        <v>36</v>
      </c>
      <c r="C255" s="61">
        <f>SUM(C256:C259)</f>
        <v>2124</v>
      </c>
      <c r="D255" s="61">
        <f>SUM(D256:D259)</f>
        <v>0</v>
      </c>
      <c r="E255" s="70">
        <f t="shared" si="11"/>
        <v>13.490583804143126</v>
      </c>
      <c r="F255" s="72">
        <f>SUM(F256:F259)</f>
        <v>28.654</v>
      </c>
      <c r="G255" s="72">
        <f>SUM(G256:G259)</f>
        <v>26.841</v>
      </c>
      <c r="H255" s="73">
        <f>SUM(H256:H259)</f>
        <v>0</v>
      </c>
    </row>
    <row r="256" spans="1:8" ht="15.75" customHeight="1">
      <c r="A256" s="218"/>
      <c r="B256" s="204" t="s">
        <v>88</v>
      </c>
      <c r="C256" s="74">
        <v>54</v>
      </c>
      <c r="D256" s="74"/>
      <c r="E256" s="62">
        <f t="shared" si="11"/>
        <v>2.833333333333333</v>
      </c>
      <c r="F256" s="75">
        <v>0.153</v>
      </c>
      <c r="G256" s="75">
        <v>0.153</v>
      </c>
      <c r="H256" s="76"/>
    </row>
    <row r="257" spans="1:8" ht="15.75" customHeight="1">
      <c r="A257" s="431"/>
      <c r="B257" s="51" t="s">
        <v>100</v>
      </c>
      <c r="C257" s="35">
        <v>1630</v>
      </c>
      <c r="D257" s="35"/>
      <c r="E257" s="31">
        <f t="shared" si="11"/>
        <v>16.712269938650305</v>
      </c>
      <c r="F257" s="36">
        <v>27.241</v>
      </c>
      <c r="G257" s="36">
        <v>25.841</v>
      </c>
      <c r="H257" s="37"/>
    </row>
    <row r="258" spans="1:8" ht="15.75" customHeight="1">
      <c r="A258" s="467"/>
      <c r="B258" s="51" t="s">
        <v>90</v>
      </c>
      <c r="C258" s="35">
        <v>350</v>
      </c>
      <c r="D258" s="35"/>
      <c r="E258" s="31">
        <f t="shared" si="11"/>
        <v>1</v>
      </c>
      <c r="F258" s="36">
        <v>0.35</v>
      </c>
      <c r="G258" s="36"/>
      <c r="H258" s="37"/>
    </row>
    <row r="259" spans="1:8" ht="15.75" customHeight="1">
      <c r="A259" s="215"/>
      <c r="B259" s="59" t="s">
        <v>91</v>
      </c>
      <c r="C259" s="44">
        <v>90</v>
      </c>
      <c r="D259" s="44"/>
      <c r="E259" s="45">
        <f t="shared" si="11"/>
        <v>10.11111111111111</v>
      </c>
      <c r="F259" s="46">
        <v>0.91</v>
      </c>
      <c r="G259" s="46">
        <v>0.847</v>
      </c>
      <c r="H259" s="47"/>
    </row>
    <row r="260" spans="1:8" ht="15.75" customHeight="1">
      <c r="A260" s="217">
        <v>17</v>
      </c>
      <c r="B260" s="60" t="s">
        <v>181</v>
      </c>
      <c r="C260" s="61">
        <f>SUM(C261:C261)</f>
        <v>116</v>
      </c>
      <c r="D260" s="61">
        <f>SUM(D261:D261)</f>
        <v>0</v>
      </c>
      <c r="E260" s="70">
        <f>F260/C260*1000</f>
        <v>62.241379310344826</v>
      </c>
      <c r="F260" s="72">
        <f>SUM(F261:F261)</f>
        <v>7.22</v>
      </c>
      <c r="G260" s="72">
        <f>SUM(G261:G261)</f>
        <v>7.22</v>
      </c>
      <c r="H260" s="73">
        <f>SUM(H261:H261)</f>
        <v>0</v>
      </c>
    </row>
    <row r="261" spans="1:8" ht="15.75" customHeight="1">
      <c r="A261" s="220"/>
      <c r="B261" s="59" t="s">
        <v>90</v>
      </c>
      <c r="C261" s="44">
        <v>116</v>
      </c>
      <c r="D261" s="44"/>
      <c r="E261" s="45">
        <f>F261/C261*1000</f>
        <v>62.241379310344826</v>
      </c>
      <c r="F261" s="46">
        <v>7.22</v>
      </c>
      <c r="G261" s="46">
        <v>7.22</v>
      </c>
      <c r="H261" s="47"/>
    </row>
    <row r="262" spans="1:8" ht="15.75" customHeight="1">
      <c r="A262" s="217">
        <v>18</v>
      </c>
      <c r="B262" s="60" t="s">
        <v>70</v>
      </c>
      <c r="C262" s="61">
        <f>SUM(C263)</f>
        <v>432</v>
      </c>
      <c r="D262" s="61">
        <f>SUM(D263)</f>
        <v>0</v>
      </c>
      <c r="E262" s="323">
        <f aca="true" t="shared" si="12" ref="E262:E286">F262/C262*1000</f>
        <v>2.2453703703703702</v>
      </c>
      <c r="F262" s="72">
        <f>SUM(F263)</f>
        <v>0.97</v>
      </c>
      <c r="G262" s="72">
        <f>SUM(G263)</f>
        <v>0.97</v>
      </c>
      <c r="H262" s="73">
        <f>SUM(H263)</f>
        <v>0</v>
      </c>
    </row>
    <row r="263" spans="1:8" ht="15.75" customHeight="1">
      <c r="A263" s="215"/>
      <c r="B263" s="59" t="s">
        <v>89</v>
      </c>
      <c r="C263" s="44">
        <v>432</v>
      </c>
      <c r="D263" s="44"/>
      <c r="E263" s="208">
        <f t="shared" si="12"/>
        <v>2.2453703703703702</v>
      </c>
      <c r="F263" s="46">
        <v>0.97</v>
      </c>
      <c r="G263" s="46">
        <v>0.97</v>
      </c>
      <c r="H263" s="47"/>
    </row>
    <row r="264" spans="1:8" ht="15.75" customHeight="1">
      <c r="A264" s="217">
        <v>19</v>
      </c>
      <c r="B264" s="60" t="s">
        <v>151</v>
      </c>
      <c r="C264" s="61">
        <f>SUM(C265)</f>
        <v>250</v>
      </c>
      <c r="D264" s="61">
        <f>SUM(D265)</f>
        <v>0</v>
      </c>
      <c r="E264" s="323">
        <f t="shared" si="12"/>
        <v>11.4</v>
      </c>
      <c r="F264" s="72">
        <f>SUM(F265)</f>
        <v>2.85</v>
      </c>
      <c r="G264" s="72">
        <f>SUM(G265)</f>
        <v>1.5</v>
      </c>
      <c r="H264" s="73">
        <f>SUM(H265)</f>
        <v>0</v>
      </c>
    </row>
    <row r="265" spans="1:8" ht="15.75" customHeight="1">
      <c r="A265" s="215"/>
      <c r="B265" s="59" t="s">
        <v>89</v>
      </c>
      <c r="C265" s="44">
        <v>250</v>
      </c>
      <c r="D265" s="44"/>
      <c r="E265" s="208">
        <f t="shared" si="12"/>
        <v>11.4</v>
      </c>
      <c r="F265" s="46">
        <v>2.85</v>
      </c>
      <c r="G265" s="46">
        <v>1.5</v>
      </c>
      <c r="H265" s="47"/>
    </row>
    <row r="266" spans="1:8" ht="15.75" customHeight="1">
      <c r="A266" s="217">
        <v>20</v>
      </c>
      <c r="B266" s="60" t="s">
        <v>40</v>
      </c>
      <c r="C266" s="61">
        <f>SUM(C267:C267)</f>
        <v>43</v>
      </c>
      <c r="D266" s="61">
        <f>SUM(D267:D267)</f>
        <v>0</v>
      </c>
      <c r="E266" s="210">
        <f t="shared" si="12"/>
        <v>43.32558139534884</v>
      </c>
      <c r="F266" s="72">
        <f>SUM(F267:F267)</f>
        <v>1.863</v>
      </c>
      <c r="G266" s="72">
        <f>SUM(G267:G267)</f>
        <v>1.863</v>
      </c>
      <c r="H266" s="73">
        <f>SUM(H267:H267)</f>
        <v>0</v>
      </c>
    </row>
    <row r="267" spans="1:8" ht="15.75" customHeight="1">
      <c r="A267" s="215"/>
      <c r="B267" s="59" t="s">
        <v>91</v>
      </c>
      <c r="C267" s="44">
        <v>43</v>
      </c>
      <c r="D267" s="44"/>
      <c r="E267" s="77">
        <f t="shared" si="12"/>
        <v>43.32558139534884</v>
      </c>
      <c r="F267" s="46">
        <v>1.863</v>
      </c>
      <c r="G267" s="46">
        <v>1.863</v>
      </c>
      <c r="H267" s="47"/>
    </row>
    <row r="268" spans="1:8" ht="15.75" customHeight="1">
      <c r="A268" s="211">
        <v>21</v>
      </c>
      <c r="B268" s="48" t="s">
        <v>166</v>
      </c>
      <c r="C268" s="39">
        <f>SUM(C269:C269)</f>
        <v>1440</v>
      </c>
      <c r="D268" s="39">
        <f>SUM(D269:D269)</f>
        <v>0</v>
      </c>
      <c r="E268" s="71">
        <f t="shared" si="12"/>
        <v>7.326388888888889</v>
      </c>
      <c r="F268" s="41">
        <f>SUM(F269:F269)</f>
        <v>10.55</v>
      </c>
      <c r="G268" s="41">
        <f>SUM(G269:G269)</f>
        <v>10.55</v>
      </c>
      <c r="H268" s="42">
        <f>SUM(H269:H269)</f>
        <v>0</v>
      </c>
    </row>
    <row r="269" spans="1:8" ht="15.75" customHeight="1">
      <c r="A269" s="215"/>
      <c r="B269" s="59" t="s">
        <v>91</v>
      </c>
      <c r="C269" s="44">
        <v>1440</v>
      </c>
      <c r="D269" s="44"/>
      <c r="E269" s="77">
        <f t="shared" si="12"/>
        <v>7.326388888888889</v>
      </c>
      <c r="F269" s="46">
        <v>10.55</v>
      </c>
      <c r="G269" s="46">
        <v>10.55</v>
      </c>
      <c r="H269" s="47"/>
    </row>
    <row r="270" spans="1:8" s="64" customFormat="1" ht="15.75" customHeight="1">
      <c r="A270" s="217">
        <v>22</v>
      </c>
      <c r="B270" s="60" t="s">
        <v>123</v>
      </c>
      <c r="C270" s="61">
        <f>SUM(C271:C271)</f>
        <v>200</v>
      </c>
      <c r="D270" s="61">
        <f>SUM(D271:D271)</f>
        <v>0</v>
      </c>
      <c r="E270" s="70">
        <f t="shared" si="12"/>
        <v>11.000000000000002</v>
      </c>
      <c r="F270" s="72">
        <f>SUM(F271:F271)</f>
        <v>2.2</v>
      </c>
      <c r="G270" s="72">
        <f>SUM(G271:G271)</f>
        <v>2.2</v>
      </c>
      <c r="H270" s="73">
        <f>SUM(H271:H271)</f>
        <v>0</v>
      </c>
    </row>
    <row r="271" spans="1:8" ht="15.75" customHeight="1">
      <c r="A271" s="220"/>
      <c r="B271" s="59" t="s">
        <v>91</v>
      </c>
      <c r="C271" s="44">
        <v>200</v>
      </c>
      <c r="D271" s="44"/>
      <c r="E271" s="45">
        <f t="shared" si="12"/>
        <v>11.000000000000002</v>
      </c>
      <c r="F271" s="46">
        <v>2.2</v>
      </c>
      <c r="G271" s="46">
        <v>2.2</v>
      </c>
      <c r="H271" s="47"/>
    </row>
    <row r="272" spans="1:8" ht="15.75" customHeight="1">
      <c r="A272" s="217">
        <v>23</v>
      </c>
      <c r="B272" s="60" t="s">
        <v>139</v>
      </c>
      <c r="C272" s="61">
        <f>SUM(C273:C274)</f>
        <v>84</v>
      </c>
      <c r="D272" s="61">
        <f>SUM(D273:D274)</f>
        <v>0</v>
      </c>
      <c r="E272" s="62">
        <f t="shared" si="12"/>
        <v>15.119047619047619</v>
      </c>
      <c r="F272" s="61">
        <f>SUM(F273:F274)</f>
        <v>1.27</v>
      </c>
      <c r="G272" s="72">
        <f>SUM(G273:G274)</f>
        <v>0.73</v>
      </c>
      <c r="H272" s="63">
        <f>SUM(H273:H274)</f>
        <v>0</v>
      </c>
    </row>
    <row r="273" spans="1:8" ht="15.75" customHeight="1">
      <c r="A273" s="216"/>
      <c r="B273" s="53" t="s">
        <v>90</v>
      </c>
      <c r="C273" s="54">
        <v>24</v>
      </c>
      <c r="D273" s="54"/>
      <c r="E273" s="55">
        <f t="shared" si="12"/>
        <v>7.916666666666667</v>
      </c>
      <c r="F273" s="54">
        <v>0.19</v>
      </c>
      <c r="G273" s="56">
        <v>0.19</v>
      </c>
      <c r="H273" s="437"/>
    </row>
    <row r="274" spans="1:8" ht="15.75" customHeight="1">
      <c r="A274" s="215"/>
      <c r="B274" s="59" t="s">
        <v>91</v>
      </c>
      <c r="C274" s="44">
        <v>60</v>
      </c>
      <c r="D274" s="44"/>
      <c r="E274" s="45">
        <f t="shared" si="12"/>
        <v>18.000000000000004</v>
      </c>
      <c r="F274" s="46">
        <v>1.08</v>
      </c>
      <c r="G274" s="46">
        <v>0.54</v>
      </c>
      <c r="H274" s="47"/>
    </row>
    <row r="275" spans="1:8" ht="15.75" customHeight="1">
      <c r="A275" s="217">
        <v>24</v>
      </c>
      <c r="B275" s="60" t="s">
        <v>101</v>
      </c>
      <c r="C275" s="61">
        <f>SUM(C276:C280)</f>
        <v>2740</v>
      </c>
      <c r="D275" s="61">
        <f>SUM(D276:D280)</f>
        <v>0</v>
      </c>
      <c r="E275" s="70">
        <f t="shared" si="12"/>
        <v>40.34562043795621</v>
      </c>
      <c r="F275" s="72">
        <f>SUM(F276:F280)</f>
        <v>110.547</v>
      </c>
      <c r="G275" s="72">
        <f>SUM(G276:G280)</f>
        <v>108.077</v>
      </c>
      <c r="H275" s="73">
        <f>SUM(H276:H280)</f>
        <v>0</v>
      </c>
    </row>
    <row r="276" spans="1:8" ht="15.75" customHeight="1">
      <c r="A276" s="218"/>
      <c r="B276" s="204" t="s">
        <v>88</v>
      </c>
      <c r="C276" s="74">
        <v>580</v>
      </c>
      <c r="D276" s="74"/>
      <c r="E276" s="62">
        <f>F276/C276*1000</f>
        <v>27.32931034482759</v>
      </c>
      <c r="F276" s="75">
        <v>15.851</v>
      </c>
      <c r="G276" s="75">
        <v>15.851</v>
      </c>
      <c r="H276" s="76"/>
    </row>
    <row r="277" spans="1:8" ht="15.75" customHeight="1">
      <c r="A277" s="420"/>
      <c r="B277" s="43" t="s">
        <v>89</v>
      </c>
      <c r="C277" s="30">
        <v>100</v>
      </c>
      <c r="D277" s="30"/>
      <c r="E277" s="31">
        <f t="shared" si="12"/>
        <v>5.8</v>
      </c>
      <c r="F277" s="32">
        <v>0.58</v>
      </c>
      <c r="G277" s="32">
        <v>0.58</v>
      </c>
      <c r="H277" s="33"/>
    </row>
    <row r="278" spans="1:8" ht="15.75" customHeight="1">
      <c r="A278" s="420"/>
      <c r="B278" s="43" t="s">
        <v>100</v>
      </c>
      <c r="C278" s="30">
        <v>765</v>
      </c>
      <c r="D278" s="30"/>
      <c r="E278" s="31">
        <f t="shared" si="12"/>
        <v>24.59607843137255</v>
      </c>
      <c r="F278" s="32">
        <v>18.816</v>
      </c>
      <c r="G278" s="32">
        <v>17.316</v>
      </c>
      <c r="H278" s="33"/>
    </row>
    <row r="279" spans="1:8" ht="15.75" customHeight="1">
      <c r="A279" s="420"/>
      <c r="B279" s="43" t="s">
        <v>90</v>
      </c>
      <c r="C279" s="30">
        <v>1195</v>
      </c>
      <c r="D279" s="30"/>
      <c r="E279" s="31">
        <f t="shared" si="12"/>
        <v>61.50627615062761</v>
      </c>
      <c r="F279" s="32">
        <v>73.5</v>
      </c>
      <c r="G279" s="32">
        <v>72.53</v>
      </c>
      <c r="H279" s="33"/>
    </row>
    <row r="280" spans="1:8" ht="15.75" customHeight="1">
      <c r="A280" s="215"/>
      <c r="B280" s="59" t="s">
        <v>91</v>
      </c>
      <c r="C280" s="44">
        <v>100</v>
      </c>
      <c r="D280" s="44"/>
      <c r="E280" s="45">
        <f t="shared" si="12"/>
        <v>18.000000000000004</v>
      </c>
      <c r="F280" s="46">
        <v>1.8</v>
      </c>
      <c r="G280" s="46">
        <v>1.8</v>
      </c>
      <c r="H280" s="47"/>
    </row>
    <row r="281" spans="1:8" ht="15.75" customHeight="1">
      <c r="A281" s="217">
        <v>25</v>
      </c>
      <c r="B281" s="60" t="s">
        <v>39</v>
      </c>
      <c r="C281" s="61">
        <f>SUM(C282:C283)</f>
        <v>3516</v>
      </c>
      <c r="D281" s="61">
        <f>SUM(D282:D283)</f>
        <v>0</v>
      </c>
      <c r="E281" s="70">
        <f t="shared" si="12"/>
        <v>4.746587030716723</v>
      </c>
      <c r="F281" s="72">
        <f>SUM(F282:F283)</f>
        <v>16.689</v>
      </c>
      <c r="G281" s="72">
        <f>SUM(G282:G283)</f>
        <v>16.689</v>
      </c>
      <c r="H281" s="73">
        <f>SUM(H282:H283)</f>
        <v>0</v>
      </c>
    </row>
    <row r="282" spans="1:8" ht="15.75" customHeight="1">
      <c r="A282" s="343"/>
      <c r="B282" s="344" t="s">
        <v>88</v>
      </c>
      <c r="C282" s="345">
        <v>440</v>
      </c>
      <c r="D282" s="345"/>
      <c r="E282" s="91">
        <f t="shared" si="12"/>
        <v>6</v>
      </c>
      <c r="F282" s="345">
        <v>2.64</v>
      </c>
      <c r="G282" s="345">
        <v>2.64</v>
      </c>
      <c r="H282" s="346"/>
    </row>
    <row r="283" spans="1:8" ht="15.75" customHeight="1">
      <c r="A283" s="421"/>
      <c r="B283" s="51" t="s">
        <v>90</v>
      </c>
      <c r="C283" s="35">
        <v>3076</v>
      </c>
      <c r="D283" s="35"/>
      <c r="E283" s="52">
        <f t="shared" si="12"/>
        <v>4.567295188556567</v>
      </c>
      <c r="F283" s="36">
        <v>14.049</v>
      </c>
      <c r="G283" s="36">
        <v>14.049</v>
      </c>
      <c r="H283" s="37"/>
    </row>
    <row r="284" spans="1:8" ht="15.75" customHeight="1">
      <c r="A284" s="211">
        <v>26</v>
      </c>
      <c r="B284" s="38" t="s">
        <v>53</v>
      </c>
      <c r="C284" s="39">
        <f>SUM(C285:C286)</f>
        <v>8535</v>
      </c>
      <c r="D284" s="39">
        <f>SUM(D285:D286)</f>
        <v>0</v>
      </c>
      <c r="E284" s="40">
        <f t="shared" si="12"/>
        <v>9.616403046280023</v>
      </c>
      <c r="F284" s="41">
        <f>SUM(F285:F286)</f>
        <v>82.07600000000001</v>
      </c>
      <c r="G284" s="41">
        <f>SUM(G285:G286)</f>
        <v>80.57600000000001</v>
      </c>
      <c r="H284" s="42">
        <f>SUM(H285:H286)</f>
        <v>0</v>
      </c>
    </row>
    <row r="285" spans="1:8" ht="15.75" customHeight="1">
      <c r="A285" s="423"/>
      <c r="B285" s="34" t="s">
        <v>100</v>
      </c>
      <c r="C285" s="35">
        <v>8400</v>
      </c>
      <c r="D285" s="35"/>
      <c r="E285" s="52">
        <f t="shared" si="12"/>
        <v>9.12809523809524</v>
      </c>
      <c r="F285" s="36">
        <v>76.676</v>
      </c>
      <c r="G285" s="36">
        <v>75.176</v>
      </c>
      <c r="H285" s="37"/>
    </row>
    <row r="286" spans="1:8" ht="15.75" customHeight="1">
      <c r="A286" s="215"/>
      <c r="B286" s="49" t="s">
        <v>91</v>
      </c>
      <c r="C286" s="44">
        <v>135</v>
      </c>
      <c r="D286" s="44"/>
      <c r="E286" s="45">
        <f t="shared" si="12"/>
        <v>40</v>
      </c>
      <c r="F286" s="46">
        <v>5.4</v>
      </c>
      <c r="G286" s="46">
        <v>5.4</v>
      </c>
      <c r="H286" s="47"/>
    </row>
    <row r="287" spans="1:8" ht="15.75" customHeight="1">
      <c r="A287" s="257" t="s">
        <v>157</v>
      </c>
      <c r="B287" s="258" t="s">
        <v>111</v>
      </c>
      <c r="C287" s="260">
        <f>C200+C205+C208+C212+C216+C218+C221+C226+C231+C237+C245+C248+C250+C253+C255+C260+C262+C264+C266+C268+C270+C272+C275+C281+C284+C243</f>
        <v>80859</v>
      </c>
      <c r="D287" s="260">
        <f>D200+D205+D208+D212+D216+D218+D221+D226+D231+D237+D245+D248+D250+D253+D255+D260+D262+D264+D266+D268+D270+D272+D275+D281+D284+D243</f>
        <v>374</v>
      </c>
      <c r="E287" s="260"/>
      <c r="F287" s="259">
        <f>F200+F205+F208+F212+F216+F218+F221+F226+F231+F237+F245+F248+F250+F253+F255+F260+F262+F264+F266+F268+F270+F272+F275+F281+F284+F243</f>
        <v>1150.4060000000002</v>
      </c>
      <c r="G287" s="259">
        <f>G200+G205+G208+G212+G216+G218+G221+G226+G231+G237+G245+G248+G250+G253+G255+G260+G262+G264+G266+G268+G270+G272+G275+G281+G284+G243</f>
        <v>1081.6470000000002</v>
      </c>
      <c r="H287" s="319">
        <f>H200+H205+H208+H212+H216+H218+H221+H226+H231+H237+H245+H248+H250+H253+H255+H260+H262+H264+H266+H268+H270+H272+H275+H281+H284+H243</f>
        <v>16.835</v>
      </c>
    </row>
    <row r="288" spans="1:11" ht="15.75" customHeight="1">
      <c r="A288" s="422"/>
      <c r="B288" s="65" t="s">
        <v>49</v>
      </c>
      <c r="C288" s="66"/>
      <c r="D288" s="66"/>
      <c r="E288" s="69"/>
      <c r="F288" s="67"/>
      <c r="G288" s="67"/>
      <c r="H288" s="68"/>
      <c r="K288" s="430"/>
    </row>
    <row r="289" spans="1:8" ht="15.75" customHeight="1">
      <c r="A289" s="217">
        <v>1</v>
      </c>
      <c r="B289" s="60" t="s">
        <v>68</v>
      </c>
      <c r="C289" s="61">
        <f>SUM(C290)</f>
        <v>185</v>
      </c>
      <c r="D289" s="61">
        <f>SUM(D290)</f>
        <v>0</v>
      </c>
      <c r="E289" s="70">
        <f aca="true" t="shared" si="13" ref="E289:E301">F289/C289*1000</f>
        <v>13.999999999999998</v>
      </c>
      <c r="F289" s="72">
        <f>SUM(F290)</f>
        <v>2.59</v>
      </c>
      <c r="G289" s="72">
        <f>SUM(G290)</f>
        <v>2.59</v>
      </c>
      <c r="H289" s="73">
        <f>SUM(H290)</f>
        <v>0</v>
      </c>
    </row>
    <row r="290" spans="1:17" ht="15.75" customHeight="1">
      <c r="A290" s="215"/>
      <c r="B290" s="59" t="s">
        <v>91</v>
      </c>
      <c r="C290" s="44">
        <v>185</v>
      </c>
      <c r="D290" s="44"/>
      <c r="E290" s="45">
        <f t="shared" si="13"/>
        <v>13.999999999999998</v>
      </c>
      <c r="F290" s="46">
        <v>2.59</v>
      </c>
      <c r="G290" s="46">
        <v>2.59</v>
      </c>
      <c r="H290" s="47"/>
      <c r="J290" s="6"/>
      <c r="K290" s="6"/>
      <c r="L290" s="6"/>
      <c r="M290" s="6"/>
      <c r="N290" s="6"/>
      <c r="O290" s="6"/>
      <c r="P290" s="94"/>
      <c r="Q290" s="94"/>
    </row>
    <row r="291" spans="1:8" s="64" customFormat="1" ht="15.75" customHeight="1">
      <c r="A291" s="211">
        <v>2</v>
      </c>
      <c r="B291" s="48" t="s">
        <v>167</v>
      </c>
      <c r="C291" s="39">
        <f>SUM(C292)</f>
        <v>155</v>
      </c>
      <c r="D291" s="39">
        <f>SUM(D292)</f>
        <v>0</v>
      </c>
      <c r="E291" s="40">
        <f t="shared" si="13"/>
        <v>6</v>
      </c>
      <c r="F291" s="41">
        <f>SUM(F292)</f>
        <v>0.93</v>
      </c>
      <c r="G291" s="41">
        <f>SUM(G292)</f>
        <v>0.93</v>
      </c>
      <c r="H291" s="42">
        <f>SUM(H292)</f>
        <v>0</v>
      </c>
    </row>
    <row r="292" spans="1:8" ht="15.75" customHeight="1">
      <c r="A292" s="215"/>
      <c r="B292" s="59" t="s">
        <v>91</v>
      </c>
      <c r="C292" s="44">
        <v>155</v>
      </c>
      <c r="D292" s="44"/>
      <c r="E292" s="45">
        <f t="shared" si="13"/>
        <v>6</v>
      </c>
      <c r="F292" s="46">
        <v>0.93</v>
      </c>
      <c r="G292" s="46">
        <v>0.93</v>
      </c>
      <c r="H292" s="47"/>
    </row>
    <row r="293" spans="1:8" ht="15.75" customHeight="1">
      <c r="A293" s="211">
        <v>3</v>
      </c>
      <c r="B293" s="48" t="s">
        <v>124</v>
      </c>
      <c r="C293" s="39">
        <f>SUM(C294:C295)</f>
        <v>34</v>
      </c>
      <c r="D293" s="39">
        <f>SUM(D294:D295)</f>
        <v>0</v>
      </c>
      <c r="E293" s="40">
        <f t="shared" si="13"/>
        <v>3.735294117647059</v>
      </c>
      <c r="F293" s="41">
        <f>SUM(F294:F295)</f>
        <v>0.127</v>
      </c>
      <c r="G293" s="41">
        <f>SUM(G294:G295)</f>
        <v>0.127</v>
      </c>
      <c r="H293" s="42">
        <f>SUM(H294:H295)</f>
        <v>0</v>
      </c>
    </row>
    <row r="294" spans="1:8" ht="15.75" customHeight="1">
      <c r="A294" s="436"/>
      <c r="B294" s="51" t="s">
        <v>89</v>
      </c>
      <c r="C294" s="35">
        <v>24</v>
      </c>
      <c r="D294" s="35"/>
      <c r="E294" s="52">
        <f t="shared" si="13"/>
        <v>3.75</v>
      </c>
      <c r="F294" s="36">
        <v>0.09</v>
      </c>
      <c r="G294" s="36">
        <v>0.09</v>
      </c>
      <c r="H294" s="37"/>
    </row>
    <row r="295" spans="1:8" ht="15.75" customHeight="1">
      <c r="A295" s="398"/>
      <c r="B295" s="440" t="s">
        <v>90</v>
      </c>
      <c r="C295" s="399">
        <v>10</v>
      </c>
      <c r="D295" s="399"/>
      <c r="E295" s="95">
        <f t="shared" si="13"/>
        <v>3.6999999999999997</v>
      </c>
      <c r="F295" s="46">
        <v>0.037</v>
      </c>
      <c r="G295" s="46">
        <v>0.037</v>
      </c>
      <c r="H295" s="400"/>
    </row>
    <row r="296" spans="1:8" ht="15.75" customHeight="1">
      <c r="A296" s="211">
        <v>4</v>
      </c>
      <c r="B296" s="48" t="s">
        <v>60</v>
      </c>
      <c r="C296" s="39">
        <f>SUM(C297:C297)</f>
        <v>55</v>
      </c>
      <c r="D296" s="39">
        <f>SUM(D297:D297)</f>
        <v>0</v>
      </c>
      <c r="E296" s="40">
        <f t="shared" si="13"/>
        <v>47</v>
      </c>
      <c r="F296" s="41">
        <f>SUM(F297:F297)</f>
        <v>2.585</v>
      </c>
      <c r="G296" s="41">
        <f>SUM(G297:G297)</f>
        <v>1.39</v>
      </c>
      <c r="H296" s="42">
        <f>SUM(H297:H297)</f>
        <v>1.195</v>
      </c>
    </row>
    <row r="297" spans="1:8" ht="15.75" customHeight="1">
      <c r="A297" s="215"/>
      <c r="B297" s="59" t="s">
        <v>90</v>
      </c>
      <c r="C297" s="44">
        <v>55</v>
      </c>
      <c r="D297" s="44"/>
      <c r="E297" s="45">
        <f t="shared" si="13"/>
        <v>47</v>
      </c>
      <c r="F297" s="46">
        <v>2.585</v>
      </c>
      <c r="G297" s="46">
        <v>1.39</v>
      </c>
      <c r="H297" s="47">
        <v>1.195</v>
      </c>
    </row>
    <row r="298" spans="1:8" ht="15.75" customHeight="1">
      <c r="A298" s="217">
        <v>5</v>
      </c>
      <c r="B298" s="60" t="s">
        <v>50</v>
      </c>
      <c r="C298" s="61">
        <f>SUM(C299:C299)</f>
        <v>30</v>
      </c>
      <c r="D298" s="61">
        <f>SUM(D299:D299)</f>
        <v>0</v>
      </c>
      <c r="E298" s="70">
        <f t="shared" si="13"/>
        <v>111.26666666666667</v>
      </c>
      <c r="F298" s="72">
        <f>SUM(F299:F299)</f>
        <v>3.338</v>
      </c>
      <c r="G298" s="72">
        <f>SUM(G299:G299)</f>
        <v>2.288</v>
      </c>
      <c r="H298" s="73">
        <f>SUM(H299:H299)</f>
        <v>1.05</v>
      </c>
    </row>
    <row r="299" spans="1:8" ht="15.75" customHeight="1">
      <c r="A299" s="216"/>
      <c r="B299" s="53" t="s">
        <v>90</v>
      </c>
      <c r="C299" s="54">
        <v>30</v>
      </c>
      <c r="D299" s="54"/>
      <c r="E299" s="55">
        <f t="shared" si="13"/>
        <v>111.26666666666667</v>
      </c>
      <c r="F299" s="56">
        <v>3.338</v>
      </c>
      <c r="G299" s="56">
        <v>2.288</v>
      </c>
      <c r="H299" s="57">
        <v>1.05</v>
      </c>
    </row>
    <row r="300" spans="1:8" ht="15.75" customHeight="1">
      <c r="A300" s="211">
        <v>6</v>
      </c>
      <c r="B300" s="48" t="s">
        <v>83</v>
      </c>
      <c r="C300" s="39">
        <f>SUM(C301:C301)</f>
        <v>8</v>
      </c>
      <c r="D300" s="39">
        <f>SUM(D301:D301)</f>
        <v>0</v>
      </c>
      <c r="E300" s="40">
        <f t="shared" si="13"/>
        <v>12.5</v>
      </c>
      <c r="F300" s="41">
        <f>SUM(F301:F301)</f>
        <v>0.1</v>
      </c>
      <c r="G300" s="41">
        <f>SUM(G301:G301)</f>
        <v>0.1</v>
      </c>
      <c r="H300" s="42">
        <f>SUM(H301:H301)</f>
        <v>0</v>
      </c>
    </row>
    <row r="301" spans="1:8" ht="15.75" customHeight="1">
      <c r="A301" s="215"/>
      <c r="B301" s="59" t="s">
        <v>90</v>
      </c>
      <c r="C301" s="44">
        <v>8</v>
      </c>
      <c r="D301" s="44"/>
      <c r="E301" s="45">
        <f t="shared" si="13"/>
        <v>12.5</v>
      </c>
      <c r="F301" s="46">
        <v>0.1</v>
      </c>
      <c r="G301" s="46">
        <v>0.1</v>
      </c>
      <c r="H301" s="47"/>
    </row>
    <row r="302" spans="1:8" ht="15.75" customHeight="1">
      <c r="A302" s="217">
        <v>7</v>
      </c>
      <c r="B302" s="60" t="s">
        <v>8</v>
      </c>
      <c r="C302" s="61">
        <f>SUM(C303:C305)</f>
        <v>332</v>
      </c>
      <c r="D302" s="61">
        <f>SUM(D303:D305)</f>
        <v>0</v>
      </c>
      <c r="E302" s="70">
        <f>F302/C302*1000</f>
        <v>30.78313253012048</v>
      </c>
      <c r="F302" s="72">
        <f>SUM(F303:F305)</f>
        <v>10.219999999999999</v>
      </c>
      <c r="G302" s="72">
        <f>SUM(G303:G305)</f>
        <v>10.219999999999999</v>
      </c>
      <c r="H302" s="73">
        <f>SUM(H303:H305)</f>
        <v>0</v>
      </c>
    </row>
    <row r="303" spans="1:8" ht="15.75" customHeight="1">
      <c r="A303" s="219"/>
      <c r="B303" s="43" t="s">
        <v>89</v>
      </c>
      <c r="C303" s="30">
        <v>93</v>
      </c>
      <c r="D303" s="30"/>
      <c r="E303" s="31">
        <f>F303/C303*1000</f>
        <v>1.7204301075268817</v>
      </c>
      <c r="F303" s="32">
        <v>0.16</v>
      </c>
      <c r="G303" s="32">
        <v>0.16</v>
      </c>
      <c r="H303" s="33"/>
    </row>
    <row r="304" spans="1:8" ht="15.75" customHeight="1">
      <c r="A304" s="216"/>
      <c r="B304" s="53" t="s">
        <v>90</v>
      </c>
      <c r="C304" s="54"/>
      <c r="D304" s="54"/>
      <c r="E304" s="31" t="e">
        <f>F304/C304*1000</f>
        <v>#DIV/0!</v>
      </c>
      <c r="F304" s="56">
        <v>0.11</v>
      </c>
      <c r="G304" s="56">
        <v>0.11</v>
      </c>
      <c r="H304" s="57"/>
    </row>
    <row r="305" spans="1:8" ht="15.75" customHeight="1">
      <c r="A305" s="215"/>
      <c r="B305" s="59" t="s">
        <v>91</v>
      </c>
      <c r="C305" s="44">
        <v>239</v>
      </c>
      <c r="D305" s="44"/>
      <c r="E305" s="45">
        <f>F305/C305*1000</f>
        <v>41.63179916317991</v>
      </c>
      <c r="F305" s="46">
        <v>9.95</v>
      </c>
      <c r="G305" s="46">
        <v>9.95</v>
      </c>
      <c r="H305" s="47"/>
    </row>
    <row r="306" spans="1:15" ht="15.75" customHeight="1" thickBot="1">
      <c r="A306" s="248" t="s">
        <v>157</v>
      </c>
      <c r="B306" s="249" t="s">
        <v>110</v>
      </c>
      <c r="C306" s="250">
        <f>C289+C296+C298+C302+C300+C291+C293</f>
        <v>799</v>
      </c>
      <c r="D306" s="250">
        <f>D289+D296+D298+D302+D300+D291+D293</f>
        <v>0</v>
      </c>
      <c r="E306" s="250"/>
      <c r="F306" s="393">
        <f>F289+F296+F298+F302+F300+F291+F293</f>
        <v>19.889999999999997</v>
      </c>
      <c r="G306" s="250">
        <f>G289+G296+G298+G302+G300+G291+G293</f>
        <v>17.645</v>
      </c>
      <c r="H306" s="370">
        <f>H289+H296+H298+H302+H300+H291+H293</f>
        <v>2.245</v>
      </c>
      <c r="J306" s="6"/>
      <c r="K306" s="6"/>
      <c r="L306" s="6"/>
      <c r="M306" s="6"/>
      <c r="N306" s="6"/>
      <c r="O306" s="6"/>
    </row>
    <row r="307" spans="1:14" ht="15.75" customHeight="1" thickBot="1">
      <c r="A307" s="221" t="s">
        <v>157</v>
      </c>
      <c r="B307" s="200" t="s">
        <v>9</v>
      </c>
      <c r="C307" s="201">
        <f>C306+C287+C198</f>
        <v>112205</v>
      </c>
      <c r="D307" s="201">
        <f>D306+D287+D198</f>
        <v>374</v>
      </c>
      <c r="E307" s="202"/>
      <c r="F307" s="206">
        <f>F306+F287+F198</f>
        <v>2307.4770000000003</v>
      </c>
      <c r="G307" s="206">
        <f>G306+G287+G198</f>
        <v>1802.798</v>
      </c>
      <c r="H307" s="207">
        <f>H306+H287+H198</f>
        <v>366.445</v>
      </c>
      <c r="J307" s="430"/>
      <c r="K307" s="430"/>
      <c r="L307" s="6"/>
      <c r="M307" s="6"/>
      <c r="N307" s="6"/>
    </row>
    <row r="308" spans="1:8" ht="15.75" customHeight="1">
      <c r="A308" s="416" t="s">
        <v>171</v>
      </c>
      <c r="B308" s="16" t="s">
        <v>14</v>
      </c>
      <c r="C308" s="17"/>
      <c r="D308" s="17"/>
      <c r="E308" s="17"/>
      <c r="F308" s="18"/>
      <c r="G308" s="18"/>
      <c r="H308" s="19"/>
    </row>
    <row r="309" spans="1:8" ht="15.75" customHeight="1">
      <c r="A309" s="213"/>
      <c r="B309" s="20" t="s">
        <v>51</v>
      </c>
      <c r="C309" s="21"/>
      <c r="D309" s="21"/>
      <c r="E309" s="21"/>
      <c r="F309" s="22"/>
      <c r="G309" s="22"/>
      <c r="H309" s="23"/>
    </row>
    <row r="310" spans="1:8" ht="15.75" customHeight="1">
      <c r="A310" s="214">
        <v>1</v>
      </c>
      <c r="B310" s="24" t="s">
        <v>28</v>
      </c>
      <c r="C310" s="25">
        <f>SUM(C311:C313)</f>
        <v>7731</v>
      </c>
      <c r="D310" s="25">
        <f>SUM(D311:D313)</f>
        <v>0</v>
      </c>
      <c r="E310" s="26">
        <f aca="true" t="shared" si="14" ref="E310:E328">F310/C310*1000</f>
        <v>34.89251067132325</v>
      </c>
      <c r="F310" s="27">
        <f>SUM(F311:F313)</f>
        <v>269.754</v>
      </c>
      <c r="G310" s="27">
        <f>SUM(G311:G313)</f>
        <v>215.006</v>
      </c>
      <c r="H310" s="28">
        <f>SUM(H311:H313)</f>
        <v>11.26</v>
      </c>
    </row>
    <row r="311" spans="1:19" ht="15.75" customHeight="1">
      <c r="A311" s="414"/>
      <c r="B311" s="29" t="s">
        <v>90</v>
      </c>
      <c r="C311" s="30">
        <v>6224</v>
      </c>
      <c r="D311" s="30"/>
      <c r="E311" s="31">
        <f t="shared" si="14"/>
        <v>35.882069408740364</v>
      </c>
      <c r="F311" s="32">
        <v>223.33</v>
      </c>
      <c r="G311" s="32">
        <v>201.342</v>
      </c>
      <c r="H311" s="33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1:16" ht="15.75" customHeight="1">
      <c r="A312" s="418"/>
      <c r="B312" s="29" t="s">
        <v>91</v>
      </c>
      <c r="C312" s="30">
        <v>822</v>
      </c>
      <c r="D312" s="30"/>
      <c r="E312" s="31">
        <f t="shared" si="14"/>
        <v>53.47931873479319</v>
      </c>
      <c r="F312" s="32">
        <v>43.96</v>
      </c>
      <c r="G312" s="32">
        <v>11.2</v>
      </c>
      <c r="H312" s="33">
        <v>11.26</v>
      </c>
      <c r="J312" s="6"/>
      <c r="K312" s="6"/>
      <c r="L312" s="6"/>
      <c r="M312" s="6"/>
      <c r="N312" s="6"/>
      <c r="O312" s="6"/>
      <c r="P312" s="6"/>
    </row>
    <row r="313" spans="1:15" ht="15.75" customHeight="1">
      <c r="A313" s="415"/>
      <c r="B313" s="34" t="s">
        <v>92</v>
      </c>
      <c r="C313" s="35">
        <v>685</v>
      </c>
      <c r="D313" s="35"/>
      <c r="E313" s="31">
        <f t="shared" si="14"/>
        <v>3.5970802919708027</v>
      </c>
      <c r="F313" s="36">
        <v>2.464</v>
      </c>
      <c r="G313" s="36">
        <v>2.464</v>
      </c>
      <c r="H313" s="37"/>
      <c r="J313" s="6"/>
      <c r="K313" s="6"/>
      <c r="L313" s="6"/>
      <c r="M313" s="6"/>
      <c r="N313" s="6"/>
      <c r="O313" s="6"/>
    </row>
    <row r="314" spans="1:8" ht="15.75" customHeight="1">
      <c r="A314" s="211">
        <v>2</v>
      </c>
      <c r="B314" s="48" t="s">
        <v>17</v>
      </c>
      <c r="C314" s="39">
        <f>SUM(C315:C317)</f>
        <v>7540</v>
      </c>
      <c r="D314" s="39">
        <f>SUM(D315:D317)</f>
        <v>0</v>
      </c>
      <c r="E314" s="40">
        <f t="shared" si="14"/>
        <v>24.26366047745358</v>
      </c>
      <c r="F314" s="41">
        <f>SUM(F315:F317)</f>
        <v>182.94799999999998</v>
      </c>
      <c r="G314" s="41">
        <f>SUM(G315:G317)</f>
        <v>115.4</v>
      </c>
      <c r="H314" s="42">
        <f>SUM(H315:H317)</f>
        <v>3.83</v>
      </c>
    </row>
    <row r="315" spans="1:8" ht="15.75" customHeight="1">
      <c r="A315" s="414"/>
      <c r="B315" s="43" t="s">
        <v>88</v>
      </c>
      <c r="C315" s="30">
        <v>1592</v>
      </c>
      <c r="D315" s="30"/>
      <c r="E315" s="31">
        <f t="shared" si="14"/>
        <v>24.076633165829147</v>
      </c>
      <c r="F315" s="32">
        <v>38.33</v>
      </c>
      <c r="G315" s="32">
        <v>33.33</v>
      </c>
      <c r="H315" s="33"/>
    </row>
    <row r="316" spans="1:8" ht="15.75" customHeight="1">
      <c r="A316" s="414"/>
      <c r="B316" s="29" t="s">
        <v>90</v>
      </c>
      <c r="C316" s="30">
        <v>5113</v>
      </c>
      <c r="D316" s="30"/>
      <c r="E316" s="31">
        <f t="shared" si="14"/>
        <v>15.632309798552708</v>
      </c>
      <c r="F316" s="32">
        <v>79.928</v>
      </c>
      <c r="G316" s="32">
        <v>38</v>
      </c>
      <c r="H316" s="33"/>
    </row>
    <row r="317" spans="1:8" ht="15.75" customHeight="1">
      <c r="A317" s="418"/>
      <c r="B317" s="43" t="s">
        <v>91</v>
      </c>
      <c r="C317" s="30">
        <v>835</v>
      </c>
      <c r="D317" s="30"/>
      <c r="E317" s="31">
        <f t="shared" si="14"/>
        <v>77.47305389221556</v>
      </c>
      <c r="F317" s="32">
        <v>64.69</v>
      </c>
      <c r="G317" s="32">
        <v>44.07</v>
      </c>
      <c r="H317" s="33">
        <v>3.83</v>
      </c>
    </row>
    <row r="318" spans="1:8" ht="15.75" customHeight="1">
      <c r="A318" s="211">
        <v>3</v>
      </c>
      <c r="B318" s="38" t="s">
        <v>159</v>
      </c>
      <c r="C318" s="39">
        <f>SUM(C319:C319)</f>
        <v>200</v>
      </c>
      <c r="D318" s="39">
        <f>SUM(D319:D319)</f>
        <v>0</v>
      </c>
      <c r="E318" s="40">
        <f t="shared" si="14"/>
        <v>23.830000000000002</v>
      </c>
      <c r="F318" s="41">
        <f>SUM(F319:F319)</f>
        <v>4.766</v>
      </c>
      <c r="G318" s="41">
        <f>SUM(G319:G319)</f>
        <v>4.766</v>
      </c>
      <c r="H318" s="42">
        <f>SUM(H319:H319)</f>
        <v>0</v>
      </c>
    </row>
    <row r="319" spans="1:8" ht="15.75" customHeight="1">
      <c r="A319" s="215"/>
      <c r="B319" s="49" t="s">
        <v>88</v>
      </c>
      <c r="C319" s="44">
        <v>200</v>
      </c>
      <c r="D319" s="44"/>
      <c r="E319" s="45">
        <f t="shared" si="14"/>
        <v>23.830000000000002</v>
      </c>
      <c r="F319" s="46">
        <v>4.766</v>
      </c>
      <c r="G319" s="46">
        <v>4.766</v>
      </c>
      <c r="H319" s="47"/>
    </row>
    <row r="320" spans="1:8" ht="15.75" customHeight="1">
      <c r="A320" s="211">
        <v>4</v>
      </c>
      <c r="B320" s="38" t="s">
        <v>168</v>
      </c>
      <c r="C320" s="39">
        <f>SUM(C321)</f>
        <v>69</v>
      </c>
      <c r="D320" s="39">
        <f>SUM(D321)</f>
        <v>0</v>
      </c>
      <c r="E320" s="58">
        <f t="shared" si="14"/>
        <v>27.27536231884058</v>
      </c>
      <c r="F320" s="41">
        <f>SUM(F321)</f>
        <v>1.882</v>
      </c>
      <c r="G320" s="41">
        <f>SUM(G321)</f>
        <v>1.332</v>
      </c>
      <c r="H320" s="42">
        <f>SUM(H321)</f>
        <v>0.11</v>
      </c>
    </row>
    <row r="321" spans="1:8" ht="15.75" customHeight="1">
      <c r="A321" s="215"/>
      <c r="B321" s="441" t="s">
        <v>90</v>
      </c>
      <c r="C321" s="44">
        <v>69</v>
      </c>
      <c r="D321" s="44"/>
      <c r="E321" s="45">
        <f t="shared" si="14"/>
        <v>27.27536231884058</v>
      </c>
      <c r="F321" s="46">
        <v>1.882</v>
      </c>
      <c r="G321" s="46">
        <v>1.332</v>
      </c>
      <c r="H321" s="47">
        <v>0.11</v>
      </c>
    </row>
    <row r="322" spans="1:8" ht="15.75" customHeight="1">
      <c r="A322" s="211">
        <v>5</v>
      </c>
      <c r="B322" s="38" t="s">
        <v>56</v>
      </c>
      <c r="C322" s="39">
        <f>SUM(C323)</f>
        <v>10</v>
      </c>
      <c r="D322" s="39">
        <f>SUM(D323)</f>
        <v>0</v>
      </c>
      <c r="E322" s="58">
        <f>F322/C322*1000</f>
        <v>40</v>
      </c>
      <c r="F322" s="41">
        <f>SUM(F323)</f>
        <v>0.4</v>
      </c>
      <c r="G322" s="41">
        <f>SUM(G323)</f>
        <v>0.4</v>
      </c>
      <c r="H322" s="42">
        <f>SUM(H323)</f>
        <v>0</v>
      </c>
    </row>
    <row r="323" spans="1:8" ht="15.75" customHeight="1">
      <c r="A323" s="215"/>
      <c r="B323" s="441" t="s">
        <v>92</v>
      </c>
      <c r="C323" s="44">
        <v>10</v>
      </c>
      <c r="D323" s="44"/>
      <c r="E323" s="45">
        <f>F323/C323*1000</f>
        <v>40</v>
      </c>
      <c r="F323" s="46">
        <v>0.4</v>
      </c>
      <c r="G323" s="46">
        <v>0.4</v>
      </c>
      <c r="H323" s="47">
        <v>0</v>
      </c>
    </row>
    <row r="324" spans="1:8" ht="15.75" customHeight="1">
      <c r="A324" s="211">
        <v>6</v>
      </c>
      <c r="B324" s="38" t="s">
        <v>84</v>
      </c>
      <c r="C324" s="39">
        <f>SUM(C325:C326)</f>
        <v>605</v>
      </c>
      <c r="D324" s="39">
        <f>SUM(D325:D326)</f>
        <v>0</v>
      </c>
      <c r="E324" s="40">
        <f t="shared" si="14"/>
        <v>22.957024793388427</v>
      </c>
      <c r="F324" s="41">
        <f>SUM(F325:F326)</f>
        <v>13.889</v>
      </c>
      <c r="G324" s="41">
        <f>SUM(G325:G326)</f>
        <v>8.398</v>
      </c>
      <c r="H324" s="42">
        <f>SUM(H325:H326)</f>
        <v>5.491</v>
      </c>
    </row>
    <row r="325" spans="1:8" ht="15.75" customHeight="1">
      <c r="A325" s="415"/>
      <c r="B325" s="34" t="s">
        <v>90</v>
      </c>
      <c r="C325" s="35">
        <v>450</v>
      </c>
      <c r="D325" s="35"/>
      <c r="E325" s="52">
        <f t="shared" si="14"/>
        <v>19.153333333333332</v>
      </c>
      <c r="F325" s="36">
        <v>8.619</v>
      </c>
      <c r="G325" s="36">
        <v>8.398</v>
      </c>
      <c r="H325" s="37">
        <v>0.221</v>
      </c>
    </row>
    <row r="326" spans="1:8" ht="15.75" customHeight="1">
      <c r="A326" s="215"/>
      <c r="B326" s="49" t="s">
        <v>91</v>
      </c>
      <c r="C326" s="44">
        <v>155</v>
      </c>
      <c r="D326" s="44"/>
      <c r="E326" s="45">
        <f t="shared" si="14"/>
        <v>33.99999999999999</v>
      </c>
      <c r="F326" s="46">
        <v>5.27</v>
      </c>
      <c r="G326" s="46"/>
      <c r="H326" s="47">
        <v>5.27</v>
      </c>
    </row>
    <row r="327" spans="1:8" ht="15.75" customHeight="1">
      <c r="A327" s="211">
        <v>7</v>
      </c>
      <c r="B327" s="48" t="s">
        <v>29</v>
      </c>
      <c r="C327" s="39">
        <f>SUM(C328:C328)</f>
        <v>50</v>
      </c>
      <c r="D327" s="39">
        <f>SUM(D328:D328)</f>
        <v>0</v>
      </c>
      <c r="E327" s="40">
        <f t="shared" si="14"/>
        <v>2.14</v>
      </c>
      <c r="F327" s="41">
        <f>SUM(F328:F328)</f>
        <v>0.107</v>
      </c>
      <c r="G327" s="41">
        <f>SUM(G328:G328)</f>
        <v>0</v>
      </c>
      <c r="H327" s="42">
        <f>SUM(H328:H328)</f>
        <v>0.1</v>
      </c>
    </row>
    <row r="328" spans="1:8" ht="15.75" customHeight="1">
      <c r="A328" s="216"/>
      <c r="B328" s="53" t="s">
        <v>90</v>
      </c>
      <c r="C328" s="54">
        <v>50</v>
      </c>
      <c r="D328" s="54"/>
      <c r="E328" s="55">
        <f t="shared" si="14"/>
        <v>2.14</v>
      </c>
      <c r="F328" s="56">
        <v>0.107</v>
      </c>
      <c r="G328" s="56"/>
      <c r="H328" s="57">
        <v>0.1</v>
      </c>
    </row>
    <row r="329" spans="1:8" ht="15.75" customHeight="1">
      <c r="A329" s="211">
        <v>8</v>
      </c>
      <c r="B329" s="48" t="s">
        <v>86</v>
      </c>
      <c r="C329" s="39">
        <f>C330</f>
        <v>79</v>
      </c>
      <c r="D329" s="39">
        <f>D330</f>
        <v>0</v>
      </c>
      <c r="E329" s="40">
        <f>F329/C329*1000</f>
        <v>22.88607594936709</v>
      </c>
      <c r="F329" s="41">
        <f>F330</f>
        <v>1.808</v>
      </c>
      <c r="G329" s="41"/>
      <c r="H329" s="42">
        <f>H330</f>
        <v>0</v>
      </c>
    </row>
    <row r="330" spans="1:8" ht="15.75" customHeight="1">
      <c r="A330" s="215"/>
      <c r="B330" s="49" t="s">
        <v>90</v>
      </c>
      <c r="C330" s="44">
        <v>79</v>
      </c>
      <c r="D330" s="44"/>
      <c r="E330" s="45">
        <f>F330/C330*1000</f>
        <v>22.88607594936709</v>
      </c>
      <c r="F330" s="46">
        <v>1.808</v>
      </c>
      <c r="G330" s="46">
        <v>1.808</v>
      </c>
      <c r="H330" s="47"/>
    </row>
    <row r="331" spans="1:8" ht="15.75" customHeight="1">
      <c r="A331" s="211">
        <v>9</v>
      </c>
      <c r="B331" s="48" t="s">
        <v>18</v>
      </c>
      <c r="C331" s="39">
        <f>SUM(C332:C334)</f>
        <v>201</v>
      </c>
      <c r="D331" s="39">
        <f>SUM(D332:D334)</f>
        <v>0</v>
      </c>
      <c r="E331" s="40">
        <f aca="true" t="shared" si="15" ref="E331:E339">F331/C331*1000</f>
        <v>33.303482587064686</v>
      </c>
      <c r="F331" s="41">
        <f>SUM(F332:F334)</f>
        <v>6.694000000000001</v>
      </c>
      <c r="G331" s="41">
        <f>SUM(G332:G334)</f>
        <v>6.694000000000001</v>
      </c>
      <c r="H331" s="42">
        <f>SUM(H332:H334)</f>
        <v>0</v>
      </c>
    </row>
    <row r="332" spans="1:8" ht="15.75" customHeight="1">
      <c r="A332" s="218"/>
      <c r="B332" s="204" t="s">
        <v>88</v>
      </c>
      <c r="C332" s="74">
        <v>54</v>
      </c>
      <c r="D332" s="74"/>
      <c r="E332" s="62">
        <f t="shared" si="15"/>
        <v>69.33333333333334</v>
      </c>
      <c r="F332" s="75">
        <v>3.744</v>
      </c>
      <c r="G332" s="75">
        <v>3.744</v>
      </c>
      <c r="H332" s="76"/>
    </row>
    <row r="333" spans="1:8" ht="15.75" customHeight="1">
      <c r="A333" s="414"/>
      <c r="B333" s="43" t="s">
        <v>90</v>
      </c>
      <c r="C333" s="30">
        <v>115</v>
      </c>
      <c r="D333" s="30"/>
      <c r="E333" s="31">
        <f t="shared" si="15"/>
        <v>21.304347826086957</v>
      </c>
      <c r="F333" s="32">
        <v>2.45</v>
      </c>
      <c r="G333" s="32">
        <v>2.45</v>
      </c>
      <c r="H333" s="33"/>
    </row>
    <row r="334" spans="1:8" ht="15.75" customHeight="1">
      <c r="A334" s="217"/>
      <c r="B334" s="204" t="s">
        <v>91</v>
      </c>
      <c r="C334" s="74">
        <v>32</v>
      </c>
      <c r="D334" s="74"/>
      <c r="E334" s="31">
        <f t="shared" si="15"/>
        <v>15.625</v>
      </c>
      <c r="F334" s="75">
        <v>0.5</v>
      </c>
      <c r="G334" s="75">
        <v>0.5</v>
      </c>
      <c r="H334" s="76"/>
    </row>
    <row r="335" spans="1:8" ht="15.75" customHeight="1">
      <c r="A335" s="211">
        <v>10</v>
      </c>
      <c r="B335" s="48" t="s">
        <v>69</v>
      </c>
      <c r="C335" s="39">
        <f>SUM(C336:C337)</f>
        <v>165</v>
      </c>
      <c r="D335" s="39">
        <f>SUM(D336:D337)</f>
        <v>0</v>
      </c>
      <c r="E335" s="40">
        <f t="shared" si="15"/>
        <v>38.060606060606055</v>
      </c>
      <c r="F335" s="41">
        <f>SUM(F336:F337)</f>
        <v>6.28</v>
      </c>
      <c r="G335" s="41">
        <f>SUM(G336:G337)</f>
        <v>6.2700000000000005</v>
      </c>
      <c r="H335" s="42">
        <f>SUM(H336:H337)</f>
        <v>0</v>
      </c>
    </row>
    <row r="336" spans="1:8" ht="15.75" customHeight="1">
      <c r="A336" s="216"/>
      <c r="B336" s="53" t="s">
        <v>88</v>
      </c>
      <c r="C336" s="54">
        <v>37</v>
      </c>
      <c r="D336" s="54"/>
      <c r="E336" s="55">
        <f t="shared" si="15"/>
        <v>45</v>
      </c>
      <c r="F336" s="56">
        <v>1.665</v>
      </c>
      <c r="G336" s="56">
        <v>1.655</v>
      </c>
      <c r="H336" s="57"/>
    </row>
    <row r="337" spans="1:8" ht="15.75" customHeight="1">
      <c r="A337" s="220"/>
      <c r="B337" s="59" t="s">
        <v>91</v>
      </c>
      <c r="C337" s="44">
        <v>128</v>
      </c>
      <c r="D337" s="44"/>
      <c r="E337" s="45">
        <f t="shared" si="15"/>
        <v>36.0546875</v>
      </c>
      <c r="F337" s="46">
        <v>4.615</v>
      </c>
      <c r="G337" s="46">
        <v>4.615</v>
      </c>
      <c r="H337" s="47"/>
    </row>
    <row r="338" spans="1:8" ht="15.75" customHeight="1">
      <c r="A338" s="211">
        <v>11</v>
      </c>
      <c r="B338" s="48" t="s">
        <v>199</v>
      </c>
      <c r="C338" s="39">
        <f>SUM(C339:C339)</f>
        <v>55</v>
      </c>
      <c r="D338" s="39">
        <f>SUM(D339:D339)</f>
        <v>0</v>
      </c>
      <c r="E338" s="40">
        <f t="shared" si="15"/>
        <v>30</v>
      </c>
      <c r="F338" s="41">
        <f>SUM(F339:F339)</f>
        <v>1.65</v>
      </c>
      <c r="G338" s="41">
        <f>SUM(G339:G339)</f>
        <v>0</v>
      </c>
      <c r="H338" s="42">
        <f>SUM(H339:H339)</f>
        <v>1.65</v>
      </c>
    </row>
    <row r="339" spans="1:8" ht="15.75" customHeight="1">
      <c r="A339" s="216"/>
      <c r="B339" s="59" t="s">
        <v>90</v>
      </c>
      <c r="C339" s="54">
        <v>55</v>
      </c>
      <c r="D339" s="54"/>
      <c r="E339" s="55">
        <f t="shared" si="15"/>
        <v>30</v>
      </c>
      <c r="F339" s="56">
        <v>1.65</v>
      </c>
      <c r="G339" s="56"/>
      <c r="H339" s="57">
        <v>1.65</v>
      </c>
    </row>
    <row r="340" spans="1:8" ht="15.75" customHeight="1">
      <c r="A340" s="211">
        <v>12</v>
      </c>
      <c r="B340" s="48" t="s">
        <v>19</v>
      </c>
      <c r="C340" s="39">
        <f>SUM(C341:C343)</f>
        <v>5056</v>
      </c>
      <c r="D340" s="39">
        <f>SUM(D341:D343)</f>
        <v>0</v>
      </c>
      <c r="E340" s="40">
        <f>F340/C340*1000</f>
        <v>39.82100474683545</v>
      </c>
      <c r="F340" s="41">
        <f>SUM(F341:F343)</f>
        <v>201.335</v>
      </c>
      <c r="G340" s="41">
        <f>SUM(G341:G343)</f>
        <v>10.539</v>
      </c>
      <c r="H340" s="42">
        <f>SUM(H341:H343)</f>
        <v>153.676</v>
      </c>
    </row>
    <row r="341" spans="1:8" ht="15.75" customHeight="1">
      <c r="A341" s="218"/>
      <c r="B341" s="204" t="s">
        <v>88</v>
      </c>
      <c r="C341" s="74">
        <v>155</v>
      </c>
      <c r="D341" s="74"/>
      <c r="E341" s="62">
        <f aca="true" t="shared" si="16" ref="E341:E349">F341/C341*1000</f>
        <v>3.47741935483871</v>
      </c>
      <c r="F341" s="75">
        <v>0.539</v>
      </c>
      <c r="G341" s="75">
        <v>0.539</v>
      </c>
      <c r="H341" s="76"/>
    </row>
    <row r="342" spans="1:8" ht="15.75" customHeight="1">
      <c r="A342" s="414"/>
      <c r="B342" s="43" t="s">
        <v>90</v>
      </c>
      <c r="C342" s="30">
        <v>2454</v>
      </c>
      <c r="D342" s="30"/>
      <c r="E342" s="31">
        <f t="shared" si="16"/>
        <v>24.187449062754688</v>
      </c>
      <c r="F342" s="32">
        <v>59.356</v>
      </c>
      <c r="G342" s="32">
        <v>10</v>
      </c>
      <c r="H342" s="33">
        <v>49.356</v>
      </c>
    </row>
    <row r="343" spans="1:8" ht="15.75" customHeight="1">
      <c r="A343" s="418"/>
      <c r="B343" s="43" t="s">
        <v>91</v>
      </c>
      <c r="C343" s="30">
        <v>2447</v>
      </c>
      <c r="D343" s="30"/>
      <c r="E343" s="31">
        <f t="shared" si="16"/>
        <v>57.80138945647732</v>
      </c>
      <c r="F343" s="32">
        <v>141.44</v>
      </c>
      <c r="G343" s="32"/>
      <c r="H343" s="33">
        <v>104.32</v>
      </c>
    </row>
    <row r="344" spans="1:8" ht="15.75" customHeight="1">
      <c r="A344" s="211">
        <v>13</v>
      </c>
      <c r="B344" s="48" t="s">
        <v>20</v>
      </c>
      <c r="C344" s="39">
        <f>SUM(C345:C345)</f>
        <v>4180</v>
      </c>
      <c r="D344" s="39">
        <f>SUM(D345:D345)</f>
        <v>0</v>
      </c>
      <c r="E344" s="40">
        <f t="shared" si="16"/>
        <v>8.703349282296653</v>
      </c>
      <c r="F344" s="41">
        <f>SUM(F345:F345)</f>
        <v>36.38</v>
      </c>
      <c r="G344" s="41">
        <f>SUM(G345:G345)</f>
        <v>1.89</v>
      </c>
      <c r="H344" s="42">
        <f>SUM(H345:H345)</f>
        <v>32.6</v>
      </c>
    </row>
    <row r="345" spans="1:8" ht="15.75" customHeight="1">
      <c r="A345" s="215"/>
      <c r="B345" s="59" t="s">
        <v>91</v>
      </c>
      <c r="C345" s="44">
        <v>4180</v>
      </c>
      <c r="D345" s="44"/>
      <c r="E345" s="45">
        <f t="shared" si="16"/>
        <v>8.703349282296653</v>
      </c>
      <c r="F345" s="46">
        <v>36.38</v>
      </c>
      <c r="G345" s="46">
        <v>1.89</v>
      </c>
      <c r="H345" s="47">
        <v>32.6</v>
      </c>
    </row>
    <row r="346" spans="1:8" ht="15.75" customHeight="1">
      <c r="A346" s="211">
        <v>14</v>
      </c>
      <c r="B346" s="48" t="s">
        <v>160</v>
      </c>
      <c r="C346" s="39">
        <f>SUM(C347)</f>
        <v>420</v>
      </c>
      <c r="D346" s="39">
        <f>SUM(D347)</f>
        <v>0</v>
      </c>
      <c r="E346" s="40">
        <f t="shared" si="16"/>
        <v>13.83095238095238</v>
      </c>
      <c r="F346" s="41">
        <f>SUM(F347)</f>
        <v>5.809</v>
      </c>
      <c r="G346" s="41">
        <f>SUM(G347)</f>
        <v>5.809</v>
      </c>
      <c r="H346" s="42">
        <f>SUM(H347)</f>
        <v>0</v>
      </c>
    </row>
    <row r="347" spans="1:8" ht="15.75" customHeight="1">
      <c r="A347" s="215"/>
      <c r="B347" s="59" t="s">
        <v>88</v>
      </c>
      <c r="C347" s="44">
        <v>420</v>
      </c>
      <c r="D347" s="44"/>
      <c r="E347" s="45">
        <f t="shared" si="16"/>
        <v>13.83095238095238</v>
      </c>
      <c r="F347" s="46">
        <v>5.809</v>
      </c>
      <c r="G347" s="46">
        <v>5.809</v>
      </c>
      <c r="H347" s="47"/>
    </row>
    <row r="348" spans="1:8" s="64" customFormat="1" ht="15.75" customHeight="1">
      <c r="A348" s="211">
        <v>15</v>
      </c>
      <c r="B348" s="48" t="s">
        <v>48</v>
      </c>
      <c r="C348" s="39">
        <f>SUM(C349:C349)</f>
        <v>310</v>
      </c>
      <c r="D348" s="39">
        <f>SUM(D349:D349)</f>
        <v>0</v>
      </c>
      <c r="E348" s="40">
        <f t="shared" si="16"/>
        <v>31.612903225806456</v>
      </c>
      <c r="F348" s="41">
        <f>SUM(F349:F349)</f>
        <v>9.8</v>
      </c>
      <c r="G348" s="41">
        <f>SUM(G349:G349)</f>
        <v>3.2</v>
      </c>
      <c r="H348" s="42">
        <f>SUM(H349:H349)</f>
        <v>6.6</v>
      </c>
    </row>
    <row r="349" spans="1:8" ht="15.75" customHeight="1">
      <c r="A349" s="414"/>
      <c r="B349" s="43" t="s">
        <v>90</v>
      </c>
      <c r="C349" s="30">
        <v>310</v>
      </c>
      <c r="D349" s="30"/>
      <c r="E349" s="31">
        <f t="shared" si="16"/>
        <v>31.612903225806456</v>
      </c>
      <c r="F349" s="32">
        <v>9.8</v>
      </c>
      <c r="G349" s="32">
        <v>3.2</v>
      </c>
      <c r="H349" s="33">
        <v>6.6</v>
      </c>
    </row>
    <row r="350" spans="1:15" ht="15.75" customHeight="1">
      <c r="A350" s="245" t="s">
        <v>170</v>
      </c>
      <c r="B350" s="246" t="s">
        <v>109</v>
      </c>
      <c r="C350" s="247">
        <f>C310+C314+C318+C320+C324+C327+C329+C331+C335+C338+C340+C344+C346+C348+C322</f>
        <v>26671</v>
      </c>
      <c r="D350" s="247">
        <f>D310+D314+D318+D320+D324+D327+D329+D331+D335+D338+D340+D344+D346+D348</f>
        <v>0</v>
      </c>
      <c r="E350" s="247"/>
      <c r="F350" s="247">
        <f>F310+F314+F318+F320+F324+F327+F329+F331+F335+F338+F340+F344+F346+F348+F322</f>
        <v>743.502</v>
      </c>
      <c r="G350" s="247">
        <f>G310+G314+G318+G320+G324+G327+G329+G331+G335+G338+G340+G344+G346+G348+G322</f>
        <v>379.704</v>
      </c>
      <c r="H350" s="350">
        <f>H310+H314+H318+H320+H324+H327+H329+H331+H335+H338+H340+H344+H346+H348+H322</f>
        <v>215.31699999999998</v>
      </c>
      <c r="J350" s="94"/>
      <c r="K350" s="94"/>
      <c r="L350" s="94"/>
      <c r="M350" s="94"/>
      <c r="N350" s="94"/>
      <c r="O350" s="94"/>
    </row>
    <row r="351" spans="1:8" ht="15.75" customHeight="1">
      <c r="A351" s="417"/>
      <c r="B351" s="65" t="s">
        <v>52</v>
      </c>
      <c r="C351" s="66"/>
      <c r="D351" s="66"/>
      <c r="E351" s="69"/>
      <c r="F351" s="67"/>
      <c r="G351" s="67"/>
      <c r="H351" s="68"/>
    </row>
    <row r="352" spans="1:8" ht="15.75" customHeight="1">
      <c r="A352" s="217">
        <v>1</v>
      </c>
      <c r="B352" s="60" t="s">
        <v>32</v>
      </c>
      <c r="C352" s="61">
        <f>SUM(C353:C353)</f>
        <v>1440</v>
      </c>
      <c r="D352" s="61">
        <f>SUM(D353:D353)</f>
        <v>0</v>
      </c>
      <c r="E352" s="70">
        <f aca="true" t="shared" si="17" ref="E352:E358">F352/C352*1000</f>
        <v>24</v>
      </c>
      <c r="F352" s="72">
        <f>SUM(F353:F353)</f>
        <v>34.56</v>
      </c>
      <c r="G352" s="72">
        <f>SUM(G353:G353)</f>
        <v>34.56</v>
      </c>
      <c r="H352" s="73">
        <f>SUM(H353:H353)</f>
        <v>0</v>
      </c>
    </row>
    <row r="353" spans="1:8" ht="15.75" customHeight="1">
      <c r="A353" s="414"/>
      <c r="B353" s="43" t="s">
        <v>100</v>
      </c>
      <c r="C353" s="30">
        <v>1440</v>
      </c>
      <c r="D353" s="30"/>
      <c r="E353" s="31">
        <f t="shared" si="17"/>
        <v>24</v>
      </c>
      <c r="F353" s="32">
        <v>34.56</v>
      </c>
      <c r="G353" s="32">
        <v>34.56</v>
      </c>
      <c r="H353" s="33"/>
    </row>
    <row r="354" spans="1:8" ht="15.75" customHeight="1">
      <c r="A354" s="211">
        <v>2</v>
      </c>
      <c r="B354" s="38" t="s">
        <v>54</v>
      </c>
      <c r="C354" s="39">
        <f>SUM(C355)</f>
        <v>110</v>
      </c>
      <c r="D354" s="39">
        <f>SUM(D355)</f>
        <v>0</v>
      </c>
      <c r="E354" s="40">
        <f t="shared" si="17"/>
        <v>36</v>
      </c>
      <c r="F354" s="41">
        <f>SUM(F355)</f>
        <v>3.96</v>
      </c>
      <c r="G354" s="41">
        <f>SUM(G355)</f>
        <v>0</v>
      </c>
      <c r="H354" s="42">
        <f>SUM(H355)</f>
        <v>3.96</v>
      </c>
    </row>
    <row r="355" spans="1:8" ht="15.75" customHeight="1">
      <c r="A355" s="215"/>
      <c r="B355" s="49" t="s">
        <v>90</v>
      </c>
      <c r="C355" s="44">
        <v>110</v>
      </c>
      <c r="D355" s="44"/>
      <c r="E355" s="45">
        <f t="shared" si="17"/>
        <v>36</v>
      </c>
      <c r="F355" s="46">
        <v>3.96</v>
      </c>
      <c r="G355" s="46"/>
      <c r="H355" s="47">
        <v>3.96</v>
      </c>
    </row>
    <row r="356" spans="1:8" ht="15.75" customHeight="1">
      <c r="A356" s="211">
        <v>3</v>
      </c>
      <c r="B356" s="48" t="s">
        <v>115</v>
      </c>
      <c r="C356" s="39">
        <f>SUM(C357:C358)</f>
        <v>518</v>
      </c>
      <c r="D356" s="39">
        <f>SUM(D357:D358)</f>
        <v>0</v>
      </c>
      <c r="E356" s="71">
        <f t="shared" si="17"/>
        <v>48.081081081081074</v>
      </c>
      <c r="F356" s="41">
        <f>SUM(F357:F358)</f>
        <v>24.906</v>
      </c>
      <c r="G356" s="41">
        <f>SUM(G357:G358)</f>
        <v>24.586</v>
      </c>
      <c r="H356" s="42">
        <f>SUM(H357:H358)</f>
        <v>0</v>
      </c>
    </row>
    <row r="357" spans="1:18" ht="15.75" customHeight="1">
      <c r="A357" s="414"/>
      <c r="B357" s="43" t="s">
        <v>125</v>
      </c>
      <c r="C357" s="30">
        <v>352</v>
      </c>
      <c r="D357" s="30"/>
      <c r="E357" s="31">
        <f t="shared" si="17"/>
        <v>51.98863636363637</v>
      </c>
      <c r="F357" s="32">
        <v>18.3</v>
      </c>
      <c r="G357" s="32">
        <v>17.98</v>
      </c>
      <c r="H357" s="33"/>
      <c r="J357" s="430"/>
      <c r="K357" s="430"/>
      <c r="L357" s="430"/>
      <c r="M357" s="6"/>
      <c r="N357" s="6"/>
      <c r="O357" s="6"/>
      <c r="P357" s="6"/>
      <c r="Q357" s="6"/>
      <c r="R357" s="430"/>
    </row>
    <row r="358" spans="1:8" ht="15.75" customHeight="1">
      <c r="A358" s="213"/>
      <c r="B358" s="53" t="s">
        <v>165</v>
      </c>
      <c r="C358" s="54">
        <v>166</v>
      </c>
      <c r="D358" s="54"/>
      <c r="E358" s="55">
        <f t="shared" si="17"/>
        <v>39.795180722891565</v>
      </c>
      <c r="F358" s="56">
        <v>6.606</v>
      </c>
      <c r="G358" s="56">
        <v>6.606</v>
      </c>
      <c r="H358" s="57"/>
    </row>
    <row r="359" spans="1:8" ht="15.75" customHeight="1">
      <c r="A359" s="211">
        <v>4</v>
      </c>
      <c r="B359" s="48" t="s">
        <v>21</v>
      </c>
      <c r="C359" s="39">
        <f>SUM(C360:C361)</f>
        <v>2383</v>
      </c>
      <c r="D359" s="39">
        <f>SUM(D360:D361)</f>
        <v>0</v>
      </c>
      <c r="E359" s="40">
        <f>F359/C359*1000</f>
        <v>18.628199748216534</v>
      </c>
      <c r="F359" s="41">
        <f>SUM(F360:F361)</f>
        <v>44.391000000000005</v>
      </c>
      <c r="G359" s="41">
        <f>SUM(G360:G361)</f>
        <v>39.801</v>
      </c>
      <c r="H359" s="42">
        <f>SUM(H360:H361)</f>
        <v>0</v>
      </c>
    </row>
    <row r="360" spans="1:8" ht="15.75" customHeight="1">
      <c r="A360" s="219"/>
      <c r="B360" s="43" t="s">
        <v>100</v>
      </c>
      <c r="C360" s="30">
        <v>1675</v>
      </c>
      <c r="D360" s="30"/>
      <c r="E360" s="31">
        <f>F360/C360*1000</f>
        <v>20.179701492537315</v>
      </c>
      <c r="F360" s="32">
        <v>33.801</v>
      </c>
      <c r="G360" s="32">
        <v>33.801</v>
      </c>
      <c r="H360" s="33"/>
    </row>
    <row r="361" spans="1:8" ht="15.75" customHeight="1">
      <c r="A361" s="215"/>
      <c r="B361" s="402" t="s">
        <v>91</v>
      </c>
      <c r="C361" s="44">
        <v>708</v>
      </c>
      <c r="D361" s="44"/>
      <c r="E361" s="45">
        <f>F361/C361*1000</f>
        <v>14.957627118644067</v>
      </c>
      <c r="F361" s="46">
        <v>10.59</v>
      </c>
      <c r="G361" s="46">
        <v>6</v>
      </c>
      <c r="H361" s="47"/>
    </row>
    <row r="362" spans="1:8" ht="15.75" customHeight="1">
      <c r="A362" s="217">
        <v>5</v>
      </c>
      <c r="B362" s="60" t="s">
        <v>121</v>
      </c>
      <c r="C362" s="61">
        <f>SUM(C363:C365)</f>
        <v>3350</v>
      </c>
      <c r="D362" s="61">
        <f>SUM(D363:D365)</f>
        <v>0</v>
      </c>
      <c r="E362" s="70">
        <f aca="true" t="shared" si="18" ref="E362:E389">F362/C362*1000</f>
        <v>11.946567164179104</v>
      </c>
      <c r="F362" s="72">
        <f>SUM(F363:F365)</f>
        <v>40.021</v>
      </c>
      <c r="G362" s="72">
        <f>SUM(G363:G365)</f>
        <v>39.901</v>
      </c>
      <c r="H362" s="73">
        <f>SUM(H363:H365)</f>
        <v>0</v>
      </c>
    </row>
    <row r="363" spans="1:8" ht="15.75" customHeight="1">
      <c r="A363" s="218"/>
      <c r="B363" s="204" t="s">
        <v>88</v>
      </c>
      <c r="C363" s="74">
        <v>120</v>
      </c>
      <c r="D363" s="74"/>
      <c r="E363" s="62">
        <f t="shared" si="18"/>
        <v>16</v>
      </c>
      <c r="F363" s="75">
        <v>1.92</v>
      </c>
      <c r="G363" s="75">
        <v>1.8</v>
      </c>
      <c r="H363" s="76"/>
    </row>
    <row r="364" spans="1:8" ht="15.75" customHeight="1">
      <c r="A364" s="216"/>
      <c r="B364" s="53" t="s">
        <v>90</v>
      </c>
      <c r="C364" s="54">
        <v>440</v>
      </c>
      <c r="D364" s="54"/>
      <c r="E364" s="62">
        <f t="shared" si="18"/>
        <v>4.090909090909091</v>
      </c>
      <c r="F364" s="56">
        <v>1.8</v>
      </c>
      <c r="G364" s="56">
        <v>1.8</v>
      </c>
      <c r="H364" s="57"/>
    </row>
    <row r="365" spans="1:10" ht="15.75" customHeight="1">
      <c r="A365" s="215"/>
      <c r="B365" s="49" t="s">
        <v>92</v>
      </c>
      <c r="C365" s="44">
        <v>2790</v>
      </c>
      <c r="D365" s="44"/>
      <c r="E365" s="45">
        <f t="shared" si="18"/>
        <v>13.011111111111113</v>
      </c>
      <c r="F365" s="46">
        <v>36.301</v>
      </c>
      <c r="G365" s="46">
        <v>36.301</v>
      </c>
      <c r="H365" s="47"/>
      <c r="J365" s="5" t="s">
        <v>205</v>
      </c>
    </row>
    <row r="366" spans="1:8" s="64" customFormat="1" ht="15.75" customHeight="1">
      <c r="A366" s="211">
        <v>6</v>
      </c>
      <c r="B366" s="38" t="s">
        <v>33</v>
      </c>
      <c r="C366" s="39">
        <f>SUM(C367:C367)</f>
        <v>1250</v>
      </c>
      <c r="D366" s="39">
        <f>SUM(D367:D367)</f>
        <v>0</v>
      </c>
      <c r="E366" s="40">
        <f t="shared" si="18"/>
        <v>17.919999999999998</v>
      </c>
      <c r="F366" s="41">
        <f>SUM(F367:F367)</f>
        <v>22.4</v>
      </c>
      <c r="G366" s="41">
        <f>SUM(G367:G367)</f>
        <v>22.4</v>
      </c>
      <c r="H366" s="42">
        <f>SUM(H367:H367)</f>
        <v>0</v>
      </c>
    </row>
    <row r="367" spans="1:8" ht="15.75" customHeight="1">
      <c r="A367" s="215"/>
      <c r="B367" s="49" t="s">
        <v>100</v>
      </c>
      <c r="C367" s="44">
        <v>1250</v>
      </c>
      <c r="D367" s="44"/>
      <c r="E367" s="45">
        <f t="shared" si="18"/>
        <v>17.919999999999998</v>
      </c>
      <c r="F367" s="46">
        <v>22.4</v>
      </c>
      <c r="G367" s="46">
        <v>22.4</v>
      </c>
      <c r="H367" s="47"/>
    </row>
    <row r="368" spans="1:8" ht="15.75" customHeight="1">
      <c r="A368" s="217">
        <v>7</v>
      </c>
      <c r="B368" s="60" t="s">
        <v>34</v>
      </c>
      <c r="C368" s="61">
        <f>SUM(C369:C370)</f>
        <v>235</v>
      </c>
      <c r="D368" s="61">
        <f>SUM(D369:D370)</f>
        <v>0</v>
      </c>
      <c r="E368" s="70">
        <f t="shared" si="18"/>
        <v>185.96595744680852</v>
      </c>
      <c r="F368" s="72">
        <f>SUM(F369:F370)</f>
        <v>43.702000000000005</v>
      </c>
      <c r="G368" s="72">
        <f>SUM(G369:G370)</f>
        <v>41.382</v>
      </c>
      <c r="H368" s="73">
        <f>SUM(H369:H370)</f>
        <v>0</v>
      </c>
    </row>
    <row r="369" spans="1:8" ht="15.75" customHeight="1">
      <c r="A369" s="216"/>
      <c r="B369" s="53" t="s">
        <v>89</v>
      </c>
      <c r="C369" s="54">
        <v>210</v>
      </c>
      <c r="D369" s="54"/>
      <c r="E369" s="62">
        <f t="shared" si="18"/>
        <v>206.54285714285717</v>
      </c>
      <c r="F369" s="56">
        <v>43.374</v>
      </c>
      <c r="G369" s="56">
        <v>41.12</v>
      </c>
      <c r="H369" s="57"/>
    </row>
    <row r="370" spans="1:8" ht="15.75" customHeight="1">
      <c r="A370" s="215"/>
      <c r="B370" s="59" t="s">
        <v>91</v>
      </c>
      <c r="C370" s="44">
        <v>25</v>
      </c>
      <c r="D370" s="44"/>
      <c r="E370" s="45">
        <f t="shared" si="18"/>
        <v>13.12</v>
      </c>
      <c r="F370" s="46">
        <v>0.328</v>
      </c>
      <c r="G370" s="46">
        <v>0.262</v>
      </c>
      <c r="H370" s="47"/>
    </row>
    <row r="371" spans="1:8" ht="15.75" customHeight="1">
      <c r="A371" s="217">
        <v>8</v>
      </c>
      <c r="B371" s="60" t="s">
        <v>23</v>
      </c>
      <c r="C371" s="61">
        <f>SUM(C372:C375)</f>
        <v>4207</v>
      </c>
      <c r="D371" s="61">
        <f>SUM(D372:D375)</f>
        <v>0</v>
      </c>
      <c r="E371" s="62">
        <f t="shared" si="18"/>
        <v>13.772997385310198</v>
      </c>
      <c r="F371" s="72">
        <f>SUM(F372:F375)</f>
        <v>57.943</v>
      </c>
      <c r="G371" s="72">
        <f>SUM(G372:G375)</f>
        <v>53.293</v>
      </c>
      <c r="H371" s="73">
        <f>SUM(H372:H375)</f>
        <v>0</v>
      </c>
    </row>
    <row r="372" spans="1:8" ht="15.75" customHeight="1">
      <c r="A372" s="218"/>
      <c r="B372" s="204" t="s">
        <v>88</v>
      </c>
      <c r="C372" s="74">
        <v>108</v>
      </c>
      <c r="D372" s="74"/>
      <c r="E372" s="62">
        <f t="shared" si="18"/>
        <v>12.037037037037036</v>
      </c>
      <c r="F372" s="75">
        <v>1.3</v>
      </c>
      <c r="G372" s="75">
        <v>1.3</v>
      </c>
      <c r="H372" s="76"/>
    </row>
    <row r="373" spans="1:8" ht="15.75" customHeight="1">
      <c r="A373" s="414"/>
      <c r="B373" s="43" t="s">
        <v>89</v>
      </c>
      <c r="C373" s="30">
        <v>2859</v>
      </c>
      <c r="D373" s="30"/>
      <c r="E373" s="31">
        <f t="shared" si="18"/>
        <v>11.289961525008744</v>
      </c>
      <c r="F373" s="32">
        <v>32.278</v>
      </c>
      <c r="G373" s="32">
        <v>27.628</v>
      </c>
      <c r="H373" s="33"/>
    </row>
    <row r="374" spans="1:8" ht="15.75" customHeight="1">
      <c r="A374" s="414"/>
      <c r="B374" s="43" t="s">
        <v>100</v>
      </c>
      <c r="C374" s="30">
        <v>1170</v>
      </c>
      <c r="D374" s="30"/>
      <c r="E374" s="31">
        <f t="shared" si="18"/>
        <v>19.65811965811966</v>
      </c>
      <c r="F374" s="32">
        <v>23</v>
      </c>
      <c r="G374" s="32">
        <v>23</v>
      </c>
      <c r="H374" s="33"/>
    </row>
    <row r="375" spans="1:8" ht="15.75" customHeight="1">
      <c r="A375" s="418"/>
      <c r="B375" s="43" t="s">
        <v>91</v>
      </c>
      <c r="C375" s="30">
        <v>70</v>
      </c>
      <c r="D375" s="30"/>
      <c r="E375" s="31">
        <f t="shared" si="18"/>
        <v>19.5</v>
      </c>
      <c r="F375" s="32">
        <v>1.365</v>
      </c>
      <c r="G375" s="32">
        <v>1.365</v>
      </c>
      <c r="H375" s="33"/>
    </row>
    <row r="376" spans="1:8" s="64" customFormat="1" ht="15.75" customHeight="1">
      <c r="A376" s="211">
        <v>9</v>
      </c>
      <c r="B376" s="48" t="s">
        <v>58</v>
      </c>
      <c r="C376" s="39">
        <f>SUM(C377:C378)</f>
        <v>2159</v>
      </c>
      <c r="D376" s="39">
        <f>SUM(D377:D378)</f>
        <v>0</v>
      </c>
      <c r="E376" s="40">
        <f t="shared" si="18"/>
        <v>12.022232515053267</v>
      </c>
      <c r="F376" s="41">
        <f>SUM(F377:F378)</f>
        <v>25.956000000000003</v>
      </c>
      <c r="G376" s="41">
        <f>SUM(G377:G378)</f>
        <v>25.956000000000003</v>
      </c>
      <c r="H376" s="42">
        <f>SUM(H377:H378)</f>
        <v>0</v>
      </c>
    </row>
    <row r="377" spans="1:8" ht="15.75" customHeight="1">
      <c r="A377" s="414"/>
      <c r="B377" s="43" t="s">
        <v>88</v>
      </c>
      <c r="C377" s="30">
        <v>1772</v>
      </c>
      <c r="D377" s="30"/>
      <c r="E377" s="31">
        <f t="shared" si="18"/>
        <v>10.934537246049663</v>
      </c>
      <c r="F377" s="32">
        <v>19.376</v>
      </c>
      <c r="G377" s="32">
        <v>19.376</v>
      </c>
      <c r="H377" s="33"/>
    </row>
    <row r="378" spans="1:8" ht="15.75" customHeight="1">
      <c r="A378" s="215"/>
      <c r="B378" s="59" t="s">
        <v>100</v>
      </c>
      <c r="C378" s="44">
        <v>387</v>
      </c>
      <c r="D378" s="44"/>
      <c r="E378" s="45">
        <f t="shared" si="18"/>
        <v>17.002583979328165</v>
      </c>
      <c r="F378" s="46">
        <v>6.58</v>
      </c>
      <c r="G378" s="46">
        <v>6.58</v>
      </c>
      <c r="H378" s="47"/>
    </row>
    <row r="379" spans="1:8" ht="15.75" customHeight="1">
      <c r="A379" s="217">
        <v>10</v>
      </c>
      <c r="B379" s="60" t="s">
        <v>35</v>
      </c>
      <c r="C379" s="61">
        <f>SUM(C380:C382)</f>
        <v>288</v>
      </c>
      <c r="D379" s="61">
        <f>SUM(D380:D382)</f>
        <v>0</v>
      </c>
      <c r="E379" s="70">
        <f t="shared" si="18"/>
        <v>8.017361111111112</v>
      </c>
      <c r="F379" s="72">
        <f>SUM(F380:F382)</f>
        <v>2.309</v>
      </c>
      <c r="G379" s="72">
        <f>SUM(G380:G382)</f>
        <v>2.309</v>
      </c>
      <c r="H379" s="73">
        <f>SUM(H380:H382)</f>
        <v>0</v>
      </c>
    </row>
    <row r="380" spans="1:8" ht="15.75" customHeight="1">
      <c r="A380" s="213"/>
      <c r="B380" s="53" t="s">
        <v>89</v>
      </c>
      <c r="C380" s="54">
        <v>33</v>
      </c>
      <c r="D380" s="54"/>
      <c r="E380" s="55">
        <f t="shared" si="18"/>
        <v>6.969696969696971</v>
      </c>
      <c r="F380" s="56">
        <v>0.23</v>
      </c>
      <c r="G380" s="56">
        <v>0.23</v>
      </c>
      <c r="H380" s="57"/>
    </row>
    <row r="381" spans="1:8" ht="15.75" customHeight="1">
      <c r="A381" s="419"/>
      <c r="B381" s="51" t="s">
        <v>91</v>
      </c>
      <c r="C381" s="35">
        <v>80</v>
      </c>
      <c r="D381" s="35"/>
      <c r="E381" s="52">
        <f t="shared" si="18"/>
        <v>11</v>
      </c>
      <c r="F381" s="36">
        <v>0.88</v>
      </c>
      <c r="G381" s="36">
        <v>0.88</v>
      </c>
      <c r="H381" s="37"/>
    </row>
    <row r="382" spans="1:8" ht="15.75" customHeight="1">
      <c r="A382" s="215"/>
      <c r="B382" s="59" t="s">
        <v>90</v>
      </c>
      <c r="C382" s="44">
        <v>175</v>
      </c>
      <c r="D382" s="44"/>
      <c r="E382" s="45">
        <f t="shared" si="18"/>
        <v>6.851428571428571</v>
      </c>
      <c r="F382" s="46">
        <v>1.199</v>
      </c>
      <c r="G382" s="46">
        <v>1.199</v>
      </c>
      <c r="H382" s="47"/>
    </row>
    <row r="383" spans="1:8" ht="15.75" customHeight="1">
      <c r="A383" s="217">
        <v>11</v>
      </c>
      <c r="B383" s="60" t="s">
        <v>24</v>
      </c>
      <c r="C383" s="61">
        <f>SUM(C384:C384)</f>
        <v>108</v>
      </c>
      <c r="D383" s="61">
        <f>SUM(D384:D384)</f>
        <v>0</v>
      </c>
      <c r="E383" s="70">
        <f t="shared" si="18"/>
        <v>3.898148148148148</v>
      </c>
      <c r="F383" s="72">
        <f>SUM(F384:F384)</f>
        <v>0.421</v>
      </c>
      <c r="G383" s="72">
        <f>SUM(G384:G384)</f>
        <v>0.421</v>
      </c>
      <c r="H383" s="73">
        <f>SUM(H384:H384)</f>
        <v>0</v>
      </c>
    </row>
    <row r="384" spans="1:8" ht="15.75" customHeight="1">
      <c r="A384" s="216"/>
      <c r="B384" s="53" t="s">
        <v>88</v>
      </c>
      <c r="C384" s="54">
        <v>108</v>
      </c>
      <c r="D384" s="54"/>
      <c r="E384" s="55">
        <f t="shared" si="18"/>
        <v>3.898148148148148</v>
      </c>
      <c r="F384" s="56">
        <v>0.421</v>
      </c>
      <c r="G384" s="56">
        <v>0.421</v>
      </c>
      <c r="H384" s="57"/>
    </row>
    <row r="385" spans="1:8" ht="15.75" customHeight="1">
      <c r="A385" s="211">
        <v>12</v>
      </c>
      <c r="B385" s="194" t="s">
        <v>78</v>
      </c>
      <c r="C385" s="195">
        <f>SUM(C386:C386)</f>
        <v>0</v>
      </c>
      <c r="D385" s="195">
        <f>SUM(D386:D386)</f>
        <v>0</v>
      </c>
      <c r="E385" s="205" t="e">
        <f t="shared" si="18"/>
        <v>#DIV/0!</v>
      </c>
      <c r="F385" s="41">
        <f>SUM(F386:F386)</f>
        <v>2</v>
      </c>
      <c r="G385" s="41">
        <f>SUM(G386:G386)</f>
        <v>2</v>
      </c>
      <c r="H385" s="42">
        <f>SUM(H386:H386)</f>
        <v>0</v>
      </c>
    </row>
    <row r="386" spans="1:8" ht="15.75" customHeight="1">
      <c r="A386" s="220"/>
      <c r="B386" s="197" t="s">
        <v>90</v>
      </c>
      <c r="C386" s="198"/>
      <c r="D386" s="198"/>
      <c r="E386" s="199" t="e">
        <f t="shared" si="18"/>
        <v>#DIV/0!</v>
      </c>
      <c r="F386" s="46">
        <v>2</v>
      </c>
      <c r="G386" s="46">
        <v>2</v>
      </c>
      <c r="H386" s="47"/>
    </row>
    <row r="387" spans="1:8" ht="15.75" customHeight="1">
      <c r="A387" s="217">
        <v>13</v>
      </c>
      <c r="B387" s="60" t="s">
        <v>36</v>
      </c>
      <c r="C387" s="61">
        <f>SUM(C388:C389)</f>
        <v>1094</v>
      </c>
      <c r="D387" s="61">
        <f>SUM(D388:D389)</f>
        <v>0</v>
      </c>
      <c r="E387" s="70">
        <f t="shared" si="18"/>
        <v>1.1627056672760512</v>
      </c>
      <c r="F387" s="72">
        <f>SUM(F388:F389)</f>
        <v>1.272</v>
      </c>
      <c r="G387" s="72">
        <f>SUM(G388:G389)</f>
        <v>1.168</v>
      </c>
      <c r="H387" s="73">
        <f>SUM(H388:H389)</f>
        <v>0</v>
      </c>
    </row>
    <row r="388" spans="1:8" ht="15.75" customHeight="1">
      <c r="A388" s="414"/>
      <c r="B388" s="43" t="s">
        <v>89</v>
      </c>
      <c r="C388" s="30">
        <v>1040</v>
      </c>
      <c r="D388" s="30"/>
      <c r="E388" s="31">
        <f t="shared" si="18"/>
        <v>0.9307692307692308</v>
      </c>
      <c r="F388" s="32">
        <v>0.968</v>
      </c>
      <c r="G388" s="32">
        <v>0.968</v>
      </c>
      <c r="H388" s="33"/>
    </row>
    <row r="389" spans="1:8" ht="15.75" customHeight="1">
      <c r="A389" s="215"/>
      <c r="B389" s="59" t="s">
        <v>90</v>
      </c>
      <c r="C389" s="44">
        <v>54</v>
      </c>
      <c r="D389" s="44"/>
      <c r="E389" s="45">
        <f t="shared" si="18"/>
        <v>5.62962962962963</v>
      </c>
      <c r="F389" s="46">
        <v>0.304</v>
      </c>
      <c r="G389" s="46">
        <v>0.2</v>
      </c>
      <c r="H389" s="47"/>
    </row>
    <row r="390" spans="1:8" ht="15.75" customHeight="1">
      <c r="A390" s="217">
        <v>14</v>
      </c>
      <c r="B390" s="60" t="s">
        <v>41</v>
      </c>
      <c r="C390" s="61">
        <f>SUM(C391:C391)</f>
        <v>215</v>
      </c>
      <c r="D390" s="61">
        <f>SUM(D391:D391)</f>
        <v>0</v>
      </c>
      <c r="E390" s="70">
        <f>F390/C390*1000</f>
        <v>76.36279069767441</v>
      </c>
      <c r="F390" s="72">
        <f>SUM(F391:F391)</f>
        <v>16.418</v>
      </c>
      <c r="G390" s="72">
        <f>SUM(G391:G391)</f>
        <v>16.418</v>
      </c>
      <c r="H390" s="73">
        <f>SUM(H391:H391)</f>
        <v>0</v>
      </c>
    </row>
    <row r="391" spans="1:8" ht="15.75" customHeight="1">
      <c r="A391" s="215"/>
      <c r="B391" s="59" t="s">
        <v>92</v>
      </c>
      <c r="C391" s="44">
        <v>215</v>
      </c>
      <c r="D391" s="44"/>
      <c r="E391" s="45">
        <f>F391/C391*1000</f>
        <v>76.36279069767441</v>
      </c>
      <c r="F391" s="46">
        <v>16.418</v>
      </c>
      <c r="G391" s="46">
        <v>16.418</v>
      </c>
      <c r="H391" s="47"/>
    </row>
    <row r="392" spans="1:8" ht="15.75" customHeight="1">
      <c r="A392" s="217">
        <v>15</v>
      </c>
      <c r="B392" s="60" t="s">
        <v>40</v>
      </c>
      <c r="C392" s="61">
        <f>SUM(C393:C393)</f>
        <v>325</v>
      </c>
      <c r="D392" s="61">
        <f>SUM(D393:D393)</f>
        <v>0</v>
      </c>
      <c r="E392" s="210">
        <f aca="true" t="shared" si="19" ref="E392:E404">F392/C392*1000</f>
        <v>5</v>
      </c>
      <c r="F392" s="72">
        <f>SUM(F393:F393)</f>
        <v>1.625</v>
      </c>
      <c r="G392" s="72">
        <f>SUM(G393:G393)</f>
        <v>1.625</v>
      </c>
      <c r="H392" s="73">
        <f>SUM(H393:H393)</f>
        <v>0</v>
      </c>
    </row>
    <row r="393" spans="1:8" ht="15.75" customHeight="1">
      <c r="A393" s="215"/>
      <c r="B393" s="59" t="s">
        <v>91</v>
      </c>
      <c r="C393" s="44">
        <v>325</v>
      </c>
      <c r="D393" s="44"/>
      <c r="E393" s="77">
        <f t="shared" si="19"/>
        <v>5</v>
      </c>
      <c r="F393" s="46">
        <v>1.625</v>
      </c>
      <c r="G393" s="46">
        <v>1.625</v>
      </c>
      <c r="H393" s="47"/>
    </row>
    <row r="394" spans="1:8" ht="15.75" customHeight="1">
      <c r="A394" s="211">
        <v>16</v>
      </c>
      <c r="B394" s="48" t="s">
        <v>166</v>
      </c>
      <c r="C394" s="39">
        <f>SUM(C395:C395)</f>
        <v>800</v>
      </c>
      <c r="D394" s="39">
        <f>SUM(D395:D395)</f>
        <v>0</v>
      </c>
      <c r="E394" s="71">
        <f t="shared" si="19"/>
        <v>10.5975</v>
      </c>
      <c r="F394" s="41">
        <f>SUM(F395:F395)</f>
        <v>8.478</v>
      </c>
      <c r="G394" s="41">
        <f>SUM(G395:G395)</f>
        <v>8.478</v>
      </c>
      <c r="H394" s="42">
        <f>SUM(H395:H395)</f>
        <v>0</v>
      </c>
    </row>
    <row r="395" spans="1:8" ht="15.75" customHeight="1">
      <c r="A395" s="215"/>
      <c r="B395" s="59" t="s">
        <v>91</v>
      </c>
      <c r="C395" s="44">
        <v>800</v>
      </c>
      <c r="D395" s="44"/>
      <c r="E395" s="77">
        <f t="shared" si="19"/>
        <v>10.5975</v>
      </c>
      <c r="F395" s="46">
        <v>8.478</v>
      </c>
      <c r="G395" s="46">
        <v>8.478</v>
      </c>
      <c r="H395" s="47"/>
    </row>
    <row r="396" spans="1:8" ht="15.75" customHeight="1">
      <c r="A396" s="211">
        <v>17</v>
      </c>
      <c r="B396" s="48" t="s">
        <v>27</v>
      </c>
      <c r="C396" s="39">
        <f>SUM(C397)</f>
        <v>210</v>
      </c>
      <c r="D396" s="39">
        <f>SUM(D397)</f>
        <v>0</v>
      </c>
      <c r="E396" s="40">
        <f t="shared" si="19"/>
        <v>7.39047619047619</v>
      </c>
      <c r="F396" s="41">
        <f>SUM(F397)</f>
        <v>1.552</v>
      </c>
      <c r="G396" s="41">
        <f>SUM(G397)</f>
        <v>1.552</v>
      </c>
      <c r="H396" s="42">
        <f>SUM(H397)</f>
        <v>0</v>
      </c>
    </row>
    <row r="397" spans="1:8" ht="15.75" customHeight="1">
      <c r="A397" s="215"/>
      <c r="B397" s="59" t="s">
        <v>88</v>
      </c>
      <c r="C397" s="44">
        <v>210</v>
      </c>
      <c r="D397" s="44"/>
      <c r="E397" s="45">
        <f t="shared" si="19"/>
        <v>7.39047619047619</v>
      </c>
      <c r="F397" s="46">
        <v>1.552</v>
      </c>
      <c r="G397" s="46">
        <v>1.552</v>
      </c>
      <c r="H397" s="47"/>
    </row>
    <row r="398" spans="1:8" ht="15.75" customHeight="1">
      <c r="A398" s="217">
        <v>18</v>
      </c>
      <c r="B398" s="60" t="s">
        <v>101</v>
      </c>
      <c r="C398" s="61">
        <f>SUM(C399:C402)</f>
        <v>1375</v>
      </c>
      <c r="D398" s="61">
        <f>SUM(D399:D402)</f>
        <v>0</v>
      </c>
      <c r="E398" s="70">
        <f t="shared" si="19"/>
        <v>59.87054545454546</v>
      </c>
      <c r="F398" s="72">
        <f>SUM(F399:F402)</f>
        <v>82.322</v>
      </c>
      <c r="G398" s="72">
        <f>SUM(G399:G402)</f>
        <v>81.289</v>
      </c>
      <c r="H398" s="73">
        <f>SUM(H399:H402)</f>
        <v>0</v>
      </c>
    </row>
    <row r="399" spans="1:8" ht="15.75" customHeight="1">
      <c r="A399" s="218"/>
      <c r="B399" s="204" t="s">
        <v>88</v>
      </c>
      <c r="C399" s="74">
        <v>620</v>
      </c>
      <c r="D399" s="74"/>
      <c r="E399" s="62">
        <f t="shared" si="19"/>
        <v>31.95</v>
      </c>
      <c r="F399" s="75">
        <v>19.809</v>
      </c>
      <c r="G399" s="75">
        <v>19.809</v>
      </c>
      <c r="H399" s="76"/>
    </row>
    <row r="400" spans="1:8" ht="15.75" customHeight="1">
      <c r="A400" s="414"/>
      <c r="B400" s="43" t="s">
        <v>89</v>
      </c>
      <c r="C400" s="30">
        <v>635</v>
      </c>
      <c r="D400" s="30"/>
      <c r="E400" s="31">
        <f t="shared" si="19"/>
        <v>22.51968503937008</v>
      </c>
      <c r="F400" s="32">
        <v>14.3</v>
      </c>
      <c r="G400" s="32">
        <v>14.3</v>
      </c>
      <c r="H400" s="33"/>
    </row>
    <row r="401" spans="1:8" ht="15.75" customHeight="1">
      <c r="A401" s="414"/>
      <c r="B401" s="43" t="s">
        <v>100</v>
      </c>
      <c r="C401" s="30">
        <v>120</v>
      </c>
      <c r="D401" s="30"/>
      <c r="E401" s="31">
        <f t="shared" si="19"/>
        <v>8.608333333333333</v>
      </c>
      <c r="F401" s="32">
        <v>1.033</v>
      </c>
      <c r="G401" s="32"/>
      <c r="H401" s="33"/>
    </row>
    <row r="402" spans="1:8" ht="15.75" customHeight="1">
      <c r="A402" s="215"/>
      <c r="B402" s="59" t="s">
        <v>90</v>
      </c>
      <c r="C402" s="44"/>
      <c r="D402" s="44"/>
      <c r="E402" s="45" t="e">
        <f t="shared" si="19"/>
        <v>#DIV/0!</v>
      </c>
      <c r="F402" s="46">
        <v>47.18</v>
      </c>
      <c r="G402" s="46">
        <v>47.18</v>
      </c>
      <c r="H402" s="47"/>
    </row>
    <row r="403" spans="1:8" ht="15.75" customHeight="1">
      <c r="A403" s="217">
        <v>19</v>
      </c>
      <c r="B403" s="60" t="s">
        <v>39</v>
      </c>
      <c r="C403" s="61">
        <f>SUM(C404:C404)</f>
        <v>960</v>
      </c>
      <c r="D403" s="61">
        <f>SUM(D404:D404)</f>
        <v>0</v>
      </c>
      <c r="E403" s="70">
        <f t="shared" si="19"/>
        <v>25.010416666666668</v>
      </c>
      <c r="F403" s="72">
        <f>SUM(F404:F404)</f>
        <v>24.01</v>
      </c>
      <c r="G403" s="72">
        <f>SUM(G404:G404)</f>
        <v>10</v>
      </c>
      <c r="H403" s="73">
        <f>SUM(H404:H404)</f>
        <v>14.01</v>
      </c>
    </row>
    <row r="404" spans="1:8" ht="15.75" customHeight="1">
      <c r="A404" s="343"/>
      <c r="B404" s="344" t="s">
        <v>88</v>
      </c>
      <c r="C404" s="345">
        <v>960</v>
      </c>
      <c r="D404" s="345"/>
      <c r="E404" s="91">
        <f t="shared" si="19"/>
        <v>25.010416666666668</v>
      </c>
      <c r="F404" s="345">
        <v>24.01</v>
      </c>
      <c r="G404" s="345">
        <v>10</v>
      </c>
      <c r="H404" s="346">
        <v>14.01</v>
      </c>
    </row>
    <row r="405" spans="1:8" ht="15.75" customHeight="1">
      <c r="A405" s="257" t="s">
        <v>156</v>
      </c>
      <c r="B405" s="258" t="s">
        <v>111</v>
      </c>
      <c r="C405" s="260">
        <f>C352+C356+C359+C362+C366+C368+C371+C376+C379+C383+C385+C387+C390+C392+C398+C403+C396+C394+C354</f>
        <v>21027</v>
      </c>
      <c r="D405" s="260">
        <f>D352+D356+D359+D362+D366+D368+D371+D376+D379+D383+D385+D387+D390+D392+D398+D403+D396+D394+D354</f>
        <v>0</v>
      </c>
      <c r="E405" s="260"/>
      <c r="F405" s="259">
        <f>F352+F356+F359+F362+F366+F368+F371+F376+F379+F383+F385+F387+F390+F392+F398+F403+F396+F394+F354</f>
        <v>438.24600000000004</v>
      </c>
      <c r="G405" s="259">
        <f>G352+G356+G359+G362+G366+G368+G371+G376+G379+G383+G385+G387+G390+G392+G398+G403+G396+G394+G354</f>
        <v>407.13900000000007</v>
      </c>
      <c r="H405" s="319">
        <f>H352+H356+H359+H362+H366+H368+H371+H376+H379+H383+H385+H387+H390+H392+H398+H403+H396+H394+H354</f>
        <v>17.97</v>
      </c>
    </row>
    <row r="406" spans="1:8" ht="15.75" customHeight="1">
      <c r="A406" s="417"/>
      <c r="B406" s="65" t="s">
        <v>49</v>
      </c>
      <c r="C406" s="66"/>
      <c r="D406" s="66"/>
      <c r="E406" s="69"/>
      <c r="F406" s="67"/>
      <c r="G406" s="67"/>
      <c r="H406" s="68"/>
    </row>
    <row r="407" spans="1:8" ht="15.75" customHeight="1">
      <c r="A407" s="211">
        <v>1</v>
      </c>
      <c r="B407" s="48" t="s">
        <v>131</v>
      </c>
      <c r="C407" s="39">
        <f>SUM(C408:C408)</f>
        <v>0</v>
      </c>
      <c r="D407" s="39">
        <f>SUM(D408:D408)</f>
        <v>0</v>
      </c>
      <c r="E407" s="40" t="e">
        <f aca="true" t="shared" si="20" ref="E407:E414">F407/C407*1000</f>
        <v>#DIV/0!</v>
      </c>
      <c r="F407" s="41">
        <f>SUM(F408:F408)</f>
        <v>66</v>
      </c>
      <c r="G407" s="41">
        <f>SUM(G408:G408)</f>
        <v>66</v>
      </c>
      <c r="H407" s="42">
        <f>SUM(H408:H408)</f>
        <v>0</v>
      </c>
    </row>
    <row r="408" spans="1:8" ht="15.75" customHeight="1">
      <c r="A408" s="215"/>
      <c r="B408" s="59" t="s">
        <v>90</v>
      </c>
      <c r="C408" s="44"/>
      <c r="D408" s="44"/>
      <c r="E408" s="45" t="e">
        <f t="shared" si="20"/>
        <v>#DIV/0!</v>
      </c>
      <c r="F408" s="46">
        <v>66</v>
      </c>
      <c r="G408" s="46">
        <v>66</v>
      </c>
      <c r="H408" s="47"/>
    </row>
    <row r="409" spans="1:8" ht="15.75" customHeight="1">
      <c r="A409" s="217">
        <v>2</v>
      </c>
      <c r="B409" s="60" t="s">
        <v>68</v>
      </c>
      <c r="C409" s="61">
        <f>SUM(C410)</f>
        <v>579</v>
      </c>
      <c r="D409" s="61">
        <f>SUM(D410)</f>
        <v>0</v>
      </c>
      <c r="E409" s="70">
        <f t="shared" si="20"/>
        <v>9.77720207253886</v>
      </c>
      <c r="F409" s="72">
        <f>SUM(F410)</f>
        <v>5.661</v>
      </c>
      <c r="G409" s="72">
        <f>SUM(G410)</f>
        <v>1.775</v>
      </c>
      <c r="H409" s="73">
        <f>SUM(H410)</f>
        <v>3.886</v>
      </c>
    </row>
    <row r="410" spans="1:8" ht="15.75" customHeight="1">
      <c r="A410" s="215"/>
      <c r="B410" s="59" t="s">
        <v>91</v>
      </c>
      <c r="C410" s="44">
        <v>579</v>
      </c>
      <c r="D410" s="44"/>
      <c r="E410" s="45">
        <f t="shared" si="20"/>
        <v>9.77720207253886</v>
      </c>
      <c r="F410" s="46">
        <v>5.661</v>
      </c>
      <c r="G410" s="46">
        <v>1.775</v>
      </c>
      <c r="H410" s="47">
        <v>3.886</v>
      </c>
    </row>
    <row r="411" spans="1:8" ht="15.75" customHeight="1">
      <c r="A411" s="211">
        <v>3</v>
      </c>
      <c r="B411" s="48" t="s">
        <v>60</v>
      </c>
      <c r="C411" s="39">
        <f>SUM(C412:C412)</f>
        <v>90</v>
      </c>
      <c r="D411" s="39">
        <f>SUM(D412:D412)</f>
        <v>0</v>
      </c>
      <c r="E411" s="40">
        <f t="shared" si="20"/>
        <v>53.8</v>
      </c>
      <c r="F411" s="41">
        <f>SUM(F412:F412)</f>
        <v>4.842</v>
      </c>
      <c r="G411" s="41">
        <f>SUM(G412:G412)</f>
        <v>4.842</v>
      </c>
      <c r="H411" s="42">
        <f>SUM(H412:H412)</f>
        <v>0</v>
      </c>
    </row>
    <row r="412" spans="1:8" ht="15.75" customHeight="1">
      <c r="A412" s="215"/>
      <c r="B412" s="59" t="s">
        <v>91</v>
      </c>
      <c r="C412" s="44">
        <v>90</v>
      </c>
      <c r="D412" s="44"/>
      <c r="E412" s="45">
        <f t="shared" si="20"/>
        <v>53.8</v>
      </c>
      <c r="F412" s="46">
        <v>4.842</v>
      </c>
      <c r="G412" s="46">
        <v>4.842</v>
      </c>
      <c r="H412" s="47"/>
    </row>
    <row r="413" spans="1:8" ht="15.75" customHeight="1">
      <c r="A413" s="211">
        <v>4</v>
      </c>
      <c r="B413" s="48" t="s">
        <v>141</v>
      </c>
      <c r="C413" s="39">
        <f>SUM(C414:C414)</f>
        <v>0</v>
      </c>
      <c r="D413" s="39">
        <f>SUM(D414:D414)</f>
        <v>0</v>
      </c>
      <c r="E413" s="40" t="e">
        <f t="shared" si="20"/>
        <v>#DIV/0!</v>
      </c>
      <c r="F413" s="41">
        <f>SUM(F414:F414)</f>
        <v>0</v>
      </c>
      <c r="G413" s="41">
        <f>SUM(G414:G414)</f>
        <v>0</v>
      </c>
      <c r="H413" s="42">
        <f>SUM(H414:H414)</f>
        <v>0</v>
      </c>
    </row>
    <row r="414" spans="1:8" ht="15.75" customHeight="1">
      <c r="A414" s="215"/>
      <c r="B414" s="59" t="s">
        <v>91</v>
      </c>
      <c r="C414" s="44"/>
      <c r="D414" s="44"/>
      <c r="E414" s="45" t="e">
        <f t="shared" si="20"/>
        <v>#DIV/0!</v>
      </c>
      <c r="F414" s="46"/>
      <c r="G414" s="46"/>
      <c r="H414" s="47"/>
    </row>
    <row r="415" spans="1:8" ht="15.75" customHeight="1">
      <c r="A415" s="211"/>
      <c r="B415" s="48" t="s">
        <v>71</v>
      </c>
      <c r="C415" s="39">
        <f>SUM(C416:C416)</f>
        <v>0</v>
      </c>
      <c r="D415" s="39">
        <f>SUM(D416:D416)</f>
        <v>0</v>
      </c>
      <c r="E415" s="40" t="e">
        <f>F415/C415*1000</f>
        <v>#DIV/0!</v>
      </c>
      <c r="F415" s="41">
        <f>SUM(F416:F416)</f>
        <v>0.485</v>
      </c>
      <c r="G415" s="41">
        <f>SUM(G416:G416)</f>
        <v>0</v>
      </c>
      <c r="H415" s="42">
        <f>SUM(H416:H416)</f>
        <v>0.485</v>
      </c>
    </row>
    <row r="416" spans="1:8" ht="15.75" customHeight="1">
      <c r="A416" s="215"/>
      <c r="B416" s="59" t="s">
        <v>90</v>
      </c>
      <c r="C416" s="44"/>
      <c r="D416" s="44"/>
      <c r="E416" s="45" t="e">
        <f>F416/C416*1000</f>
        <v>#DIV/0!</v>
      </c>
      <c r="F416" s="46">
        <v>0.485</v>
      </c>
      <c r="G416" s="46"/>
      <c r="H416" s="47">
        <v>0.485</v>
      </c>
    </row>
    <row r="417" spans="1:8" ht="15.75" customHeight="1">
      <c r="A417" s="217">
        <v>5</v>
      </c>
      <c r="B417" s="60" t="s">
        <v>8</v>
      </c>
      <c r="C417" s="61">
        <f>SUM(C418:C418)</f>
        <v>104</v>
      </c>
      <c r="D417" s="61">
        <f>SUM(D418:D418)</f>
        <v>0</v>
      </c>
      <c r="E417" s="70">
        <f>F417/C417*1000</f>
        <v>95.14423076923076</v>
      </c>
      <c r="F417" s="72">
        <f>SUM(F418:F418)</f>
        <v>9.895</v>
      </c>
      <c r="G417" s="72">
        <f>SUM(G418:G418)</f>
        <v>9.895</v>
      </c>
      <c r="H417" s="73">
        <f>SUM(H418:H418)</f>
        <v>0</v>
      </c>
    </row>
    <row r="418" spans="1:8" ht="15.75" customHeight="1">
      <c r="A418" s="215"/>
      <c r="B418" s="59" t="s">
        <v>91</v>
      </c>
      <c r="C418" s="44">
        <v>104</v>
      </c>
      <c r="D418" s="44"/>
      <c r="E418" s="45">
        <f>F418/C418*1000</f>
        <v>95.14423076923076</v>
      </c>
      <c r="F418" s="46">
        <v>9.895</v>
      </c>
      <c r="G418" s="46">
        <v>9.895</v>
      </c>
      <c r="H418" s="47"/>
    </row>
    <row r="419" spans="1:8" ht="15.75" customHeight="1" thickBot="1">
      <c r="A419" s="248" t="s">
        <v>170</v>
      </c>
      <c r="B419" s="249" t="s">
        <v>110</v>
      </c>
      <c r="C419" s="393">
        <f>C407+C409+C411+C417+C413+C415</f>
        <v>773</v>
      </c>
      <c r="D419" s="393">
        <f>D407+D409+D411+D417+D413+D415</f>
        <v>0</v>
      </c>
      <c r="E419" s="250"/>
      <c r="F419" s="393">
        <f>F407+F409+F411+F417+F413+F415</f>
        <v>86.883</v>
      </c>
      <c r="G419" s="393">
        <f>G407+G409+G411+G417+G413+G415</f>
        <v>82.512</v>
      </c>
      <c r="H419" s="394">
        <f>H407+H409+H411+H417+H413+H415</f>
        <v>4.371</v>
      </c>
    </row>
    <row r="420" spans="1:8" ht="15.75" customHeight="1" thickBot="1">
      <c r="A420" s="221" t="s">
        <v>171</v>
      </c>
      <c r="B420" s="200" t="s">
        <v>10</v>
      </c>
      <c r="C420" s="201">
        <f>C419+C405+C350</f>
        <v>48471</v>
      </c>
      <c r="D420" s="201">
        <f>D419+D405+D350</f>
        <v>0</v>
      </c>
      <c r="E420" s="202"/>
      <c r="F420" s="206">
        <f>F419+F405+F350</f>
        <v>1268.6309999999999</v>
      </c>
      <c r="G420" s="206">
        <f>G419+G405+G350</f>
        <v>869.355</v>
      </c>
      <c r="H420" s="207">
        <f>H419+H405+H350</f>
        <v>237.658</v>
      </c>
    </row>
    <row r="421" spans="1:8" ht="15.75" customHeight="1">
      <c r="A421" s="416" t="s">
        <v>173</v>
      </c>
      <c r="B421" s="16" t="s">
        <v>15</v>
      </c>
      <c r="C421" s="17"/>
      <c r="D421" s="17"/>
      <c r="E421" s="17"/>
      <c r="F421" s="18"/>
      <c r="G421" s="18"/>
      <c r="H421" s="19"/>
    </row>
    <row r="422" spans="1:8" ht="15.75" customHeight="1">
      <c r="A422" s="213"/>
      <c r="B422" s="20" t="s">
        <v>51</v>
      </c>
      <c r="C422" s="21"/>
      <c r="D422" s="21"/>
      <c r="E422" s="21"/>
      <c r="F422" s="22"/>
      <c r="G422" s="22"/>
      <c r="H422" s="23"/>
    </row>
    <row r="423" spans="1:8" ht="15.75" customHeight="1">
      <c r="A423" s="214">
        <v>1</v>
      </c>
      <c r="B423" s="24" t="s">
        <v>28</v>
      </c>
      <c r="C423" s="25">
        <f>SUM(C424:C425)</f>
        <v>1058</v>
      </c>
      <c r="D423" s="25">
        <f>SUM(D424:D425)</f>
        <v>0</v>
      </c>
      <c r="E423" s="26">
        <f aca="true" t="shared" si="21" ref="E423:E435">F423/C423*1000</f>
        <v>37.90170132325142</v>
      </c>
      <c r="F423" s="27">
        <f>SUM(F424:F425)</f>
        <v>40.1</v>
      </c>
      <c r="G423" s="27">
        <f>SUM(G424:G425)</f>
        <v>9.1</v>
      </c>
      <c r="H423" s="28">
        <f>SUM(H424:H425)</f>
        <v>0</v>
      </c>
    </row>
    <row r="424" spans="1:8" ht="15.75" customHeight="1">
      <c r="A424" s="414"/>
      <c r="B424" s="29" t="s">
        <v>90</v>
      </c>
      <c r="C424" s="30">
        <v>778</v>
      </c>
      <c r="D424" s="30"/>
      <c r="E424" s="31">
        <f t="shared" si="21"/>
        <v>26.34961439588689</v>
      </c>
      <c r="F424" s="32">
        <v>20.5</v>
      </c>
      <c r="G424" s="32">
        <v>9.1</v>
      </c>
      <c r="H424" s="33"/>
    </row>
    <row r="425" spans="1:8" ht="15.75" customHeight="1">
      <c r="A425" s="418"/>
      <c r="B425" s="29" t="s">
        <v>91</v>
      </c>
      <c r="C425" s="30">
        <v>280</v>
      </c>
      <c r="D425" s="30"/>
      <c r="E425" s="31">
        <f t="shared" si="21"/>
        <v>70</v>
      </c>
      <c r="F425" s="32">
        <v>19.6</v>
      </c>
      <c r="G425" s="32"/>
      <c r="H425" s="33"/>
    </row>
    <row r="426" spans="1:8" ht="15.75" customHeight="1">
      <c r="A426" s="211">
        <v>2</v>
      </c>
      <c r="B426" s="48" t="s">
        <v>29</v>
      </c>
      <c r="C426" s="39">
        <f>C427</f>
        <v>40</v>
      </c>
      <c r="D426" s="39">
        <f>D427</f>
        <v>0</v>
      </c>
      <c r="E426" s="40">
        <f t="shared" si="21"/>
        <v>34.99999999999999</v>
      </c>
      <c r="F426" s="41">
        <f>F427</f>
        <v>1.4</v>
      </c>
      <c r="G426" s="41">
        <f>G427</f>
        <v>1.4</v>
      </c>
      <c r="H426" s="42">
        <f>H427</f>
        <v>0</v>
      </c>
    </row>
    <row r="427" spans="1:8" ht="15.75" customHeight="1">
      <c r="A427" s="215"/>
      <c r="B427" s="49" t="s">
        <v>90</v>
      </c>
      <c r="C427" s="44">
        <v>40</v>
      </c>
      <c r="D427" s="44"/>
      <c r="E427" s="45">
        <f t="shared" si="21"/>
        <v>34.99999999999999</v>
      </c>
      <c r="F427" s="46">
        <v>1.4</v>
      </c>
      <c r="G427" s="46">
        <v>1.4</v>
      </c>
      <c r="H427" s="47"/>
    </row>
    <row r="428" spans="1:8" ht="15.75" customHeight="1">
      <c r="A428" s="211">
        <v>3</v>
      </c>
      <c r="B428" s="48" t="s">
        <v>18</v>
      </c>
      <c r="C428" s="39">
        <f>SUM(C429:C429)</f>
        <v>95</v>
      </c>
      <c r="D428" s="39">
        <f>SUM(D429:D429)</f>
        <v>0</v>
      </c>
      <c r="E428" s="40">
        <f t="shared" si="21"/>
        <v>7.2210526315789485</v>
      </c>
      <c r="F428" s="41">
        <f>SUM(F429:F429)</f>
        <v>0.686</v>
      </c>
      <c r="G428" s="41">
        <f>SUM(G429:G429)</f>
        <v>0.686</v>
      </c>
      <c r="H428" s="42">
        <f>SUM(H429:H429)</f>
        <v>0</v>
      </c>
    </row>
    <row r="429" spans="1:8" ht="15.75" customHeight="1">
      <c r="A429" s="414"/>
      <c r="B429" s="43" t="s">
        <v>90</v>
      </c>
      <c r="C429" s="30">
        <v>95</v>
      </c>
      <c r="D429" s="30"/>
      <c r="E429" s="31">
        <f t="shared" si="21"/>
        <v>7.2210526315789485</v>
      </c>
      <c r="F429" s="32">
        <v>0.686</v>
      </c>
      <c r="G429" s="32">
        <v>0.686</v>
      </c>
      <c r="H429" s="33"/>
    </row>
    <row r="430" spans="1:8" ht="15.75" customHeight="1">
      <c r="A430" s="211">
        <v>4</v>
      </c>
      <c r="B430" s="48" t="s">
        <v>47</v>
      </c>
      <c r="C430" s="39">
        <f>SUM(C431:C432)</f>
        <v>85</v>
      </c>
      <c r="D430" s="39">
        <f>SUM(D431:D432)</f>
        <v>0</v>
      </c>
      <c r="E430" s="40">
        <f t="shared" si="21"/>
        <v>39.09411764705882</v>
      </c>
      <c r="F430" s="41">
        <f>SUM(F431:F432)</f>
        <v>3.323</v>
      </c>
      <c r="G430" s="41">
        <f>SUM(G431:G432)</f>
        <v>0.175</v>
      </c>
      <c r="H430" s="42">
        <f>SUM(H431:H432)</f>
        <v>3.148</v>
      </c>
    </row>
    <row r="431" spans="1:8" ht="15.75" customHeight="1">
      <c r="A431" s="216"/>
      <c r="B431" s="53" t="s">
        <v>90</v>
      </c>
      <c r="C431" s="54">
        <v>75</v>
      </c>
      <c r="D431" s="54"/>
      <c r="E431" s="55">
        <f t="shared" si="21"/>
        <v>41.973333333333336</v>
      </c>
      <c r="F431" s="56">
        <v>3.148</v>
      </c>
      <c r="G431" s="56"/>
      <c r="H431" s="57">
        <v>3.148</v>
      </c>
    </row>
    <row r="432" spans="1:8" ht="15.75" customHeight="1">
      <c r="A432" s="419"/>
      <c r="B432" s="59" t="s">
        <v>91</v>
      </c>
      <c r="C432" s="35">
        <v>10</v>
      </c>
      <c r="D432" s="35"/>
      <c r="E432" s="52">
        <f t="shared" si="21"/>
        <v>17.499999999999996</v>
      </c>
      <c r="F432" s="36">
        <v>0.175</v>
      </c>
      <c r="G432" s="36">
        <v>0.175</v>
      </c>
      <c r="H432" s="37"/>
    </row>
    <row r="433" spans="1:8" ht="15.75" customHeight="1">
      <c r="A433" s="211">
        <v>5</v>
      </c>
      <c r="B433" s="48" t="s">
        <v>183</v>
      </c>
      <c r="C433" s="39">
        <f>C434</f>
        <v>280</v>
      </c>
      <c r="D433" s="39">
        <f>D434</f>
        <v>0</v>
      </c>
      <c r="E433" s="40">
        <f t="shared" si="21"/>
        <v>30.000000000000004</v>
      </c>
      <c r="F433" s="41">
        <f>F434</f>
        <v>8.4</v>
      </c>
      <c r="G433" s="41">
        <f>G434</f>
        <v>8.4</v>
      </c>
      <c r="H433" s="42">
        <f>H434</f>
        <v>0</v>
      </c>
    </row>
    <row r="434" spans="1:8" ht="15.75" customHeight="1">
      <c r="A434" s="215"/>
      <c r="B434" s="49" t="s">
        <v>90</v>
      </c>
      <c r="C434" s="44">
        <v>280</v>
      </c>
      <c r="D434" s="44"/>
      <c r="E434" s="45">
        <f t="shared" si="21"/>
        <v>30.000000000000004</v>
      </c>
      <c r="F434" s="46">
        <v>8.4</v>
      </c>
      <c r="G434" s="46">
        <v>8.4</v>
      </c>
      <c r="H434" s="47"/>
    </row>
    <row r="435" spans="1:8" ht="15.75" customHeight="1">
      <c r="A435" s="211">
        <v>6</v>
      </c>
      <c r="B435" s="48" t="s">
        <v>19</v>
      </c>
      <c r="C435" s="39">
        <f>SUM(C436:C437)</f>
        <v>3588</v>
      </c>
      <c r="D435" s="39">
        <f>SUM(D436:D437)</f>
        <v>0</v>
      </c>
      <c r="E435" s="40">
        <f t="shared" si="21"/>
        <v>38.22045707915272</v>
      </c>
      <c r="F435" s="41">
        <f>SUM(F436:F437)</f>
        <v>137.135</v>
      </c>
      <c r="G435" s="41">
        <f>SUM(G436:G437)</f>
        <v>117.155</v>
      </c>
      <c r="H435" s="42">
        <f>SUM(H436:H437)</f>
        <v>5</v>
      </c>
    </row>
    <row r="436" spans="1:8" ht="15.75" customHeight="1">
      <c r="A436" s="414"/>
      <c r="B436" s="43" t="s">
        <v>90</v>
      </c>
      <c r="C436" s="30">
        <v>235</v>
      </c>
      <c r="D436" s="30"/>
      <c r="E436" s="31">
        <f aca="true" t="shared" si="22" ref="E436:E441">F436/C436*1000</f>
        <v>11.76595744680851</v>
      </c>
      <c r="F436" s="32">
        <v>2.765</v>
      </c>
      <c r="G436" s="32">
        <v>2.765</v>
      </c>
      <c r="H436" s="33"/>
    </row>
    <row r="437" spans="1:8" ht="15.75" customHeight="1">
      <c r="A437" s="418"/>
      <c r="B437" s="43" t="s">
        <v>91</v>
      </c>
      <c r="C437" s="30">
        <v>3353</v>
      </c>
      <c r="D437" s="30"/>
      <c r="E437" s="31">
        <f t="shared" si="22"/>
        <v>40.07456009543692</v>
      </c>
      <c r="F437" s="32">
        <v>134.37</v>
      </c>
      <c r="G437" s="32">
        <v>114.39</v>
      </c>
      <c r="H437" s="33">
        <v>5</v>
      </c>
    </row>
    <row r="438" spans="1:8" ht="15.75" customHeight="1">
      <c r="A438" s="211">
        <v>7</v>
      </c>
      <c r="B438" s="48" t="s">
        <v>20</v>
      </c>
      <c r="C438" s="39">
        <f>SUM(C439:C439)</f>
        <v>180</v>
      </c>
      <c r="D438" s="39">
        <f>SUM(D439:D439)</f>
        <v>0</v>
      </c>
      <c r="E438" s="40">
        <f t="shared" si="22"/>
        <v>12.61111111111111</v>
      </c>
      <c r="F438" s="41">
        <f>SUM(F439:F439)</f>
        <v>2.27</v>
      </c>
      <c r="G438" s="41">
        <f>SUM(G439:G439)</f>
        <v>0</v>
      </c>
      <c r="H438" s="42">
        <f>SUM(H439:H439)</f>
        <v>2.27</v>
      </c>
    </row>
    <row r="439" spans="1:8" ht="15.75" customHeight="1">
      <c r="A439" s="215"/>
      <c r="B439" s="59" t="s">
        <v>91</v>
      </c>
      <c r="C439" s="44">
        <v>180</v>
      </c>
      <c r="D439" s="44"/>
      <c r="E439" s="45">
        <f t="shared" si="22"/>
        <v>12.61111111111111</v>
      </c>
      <c r="F439" s="46">
        <v>2.27</v>
      </c>
      <c r="G439" s="46"/>
      <c r="H439" s="47">
        <v>2.27</v>
      </c>
    </row>
    <row r="440" spans="1:8" s="64" customFormat="1" ht="15.75" customHeight="1">
      <c r="A440" s="211">
        <v>8</v>
      </c>
      <c r="B440" s="48" t="s">
        <v>48</v>
      </c>
      <c r="C440" s="39">
        <f>SUM(C441:C441)</f>
        <v>135</v>
      </c>
      <c r="D440" s="39">
        <f>SUM(D441:D441)</f>
        <v>0</v>
      </c>
      <c r="E440" s="40">
        <f t="shared" si="22"/>
        <v>32.37037037037037</v>
      </c>
      <c r="F440" s="41">
        <f>SUM(F441:F441)</f>
        <v>4.37</v>
      </c>
      <c r="G440" s="41">
        <f>SUM(G441:G441)</f>
        <v>4.37</v>
      </c>
      <c r="H440" s="42">
        <f>SUM(H441:H441)</f>
        <v>0</v>
      </c>
    </row>
    <row r="441" spans="1:8" ht="15.75" customHeight="1">
      <c r="A441" s="414"/>
      <c r="B441" s="43" t="s">
        <v>90</v>
      </c>
      <c r="C441" s="30">
        <v>135</v>
      </c>
      <c r="D441" s="30"/>
      <c r="E441" s="31">
        <f t="shared" si="22"/>
        <v>32.37037037037037</v>
      </c>
      <c r="F441" s="32">
        <v>4.37</v>
      </c>
      <c r="G441" s="32">
        <v>4.37</v>
      </c>
      <c r="H441" s="33"/>
    </row>
    <row r="442" spans="1:8" ht="15.75" customHeight="1">
      <c r="A442" s="211">
        <v>9</v>
      </c>
      <c r="B442" s="48" t="s">
        <v>138</v>
      </c>
      <c r="C442" s="39">
        <f>SUM(C443)</f>
        <v>50</v>
      </c>
      <c r="D442" s="39">
        <f>SUM(D443)</f>
        <v>0</v>
      </c>
      <c r="E442" s="40">
        <f>F442/C442*1000</f>
        <v>45</v>
      </c>
      <c r="F442" s="41">
        <f>SUM(F443)</f>
        <v>2.25</v>
      </c>
      <c r="G442" s="41">
        <f>SUM(G443)</f>
        <v>2.25</v>
      </c>
      <c r="H442" s="42">
        <f>SUM(H443)</f>
        <v>0</v>
      </c>
    </row>
    <row r="443" spans="1:8" ht="15.75" customHeight="1">
      <c r="A443" s="215"/>
      <c r="B443" s="59" t="s">
        <v>91</v>
      </c>
      <c r="C443" s="44">
        <v>50</v>
      </c>
      <c r="D443" s="44"/>
      <c r="E443" s="45">
        <f>F443/C443*1000</f>
        <v>45</v>
      </c>
      <c r="F443" s="46">
        <v>2.25</v>
      </c>
      <c r="G443" s="46">
        <v>2.25</v>
      </c>
      <c r="H443" s="47"/>
    </row>
    <row r="444" spans="1:8" ht="15.75" customHeight="1">
      <c r="A444" s="245" t="s">
        <v>188</v>
      </c>
      <c r="B444" s="246" t="s">
        <v>109</v>
      </c>
      <c r="C444" s="247">
        <f>C423+C426+C428+C430+C435+C438+C440+C442+C433</f>
        <v>5511</v>
      </c>
      <c r="D444" s="247">
        <f>D423+D426+D428+D430+D435+D438+D440+D442+D433</f>
        <v>0</v>
      </c>
      <c r="E444" s="247"/>
      <c r="F444" s="247">
        <f>F423+F426+F428+F430+F435+F438+F440+F442+F433</f>
        <v>199.93400000000003</v>
      </c>
      <c r="G444" s="247">
        <f>G423+G426+G428+G430+G435+G438+G440+G442+G433</f>
        <v>143.536</v>
      </c>
      <c r="H444" s="350">
        <f>H423+H426+H428+H430+H435+H438+H440+H442+H433</f>
        <v>10.418</v>
      </c>
    </row>
    <row r="445" spans="1:8" ht="15.75" customHeight="1">
      <c r="A445" s="417"/>
      <c r="B445" s="65" t="s">
        <v>52</v>
      </c>
      <c r="C445" s="66"/>
      <c r="D445" s="66"/>
      <c r="E445" s="69"/>
      <c r="F445" s="67"/>
      <c r="G445" s="67"/>
      <c r="H445" s="68"/>
    </row>
    <row r="446" spans="1:8" s="64" customFormat="1" ht="15.75" customHeight="1">
      <c r="A446" s="211">
        <v>1</v>
      </c>
      <c r="B446" s="48" t="s">
        <v>112</v>
      </c>
      <c r="C446" s="39">
        <f>SUM(C447:C447)</f>
        <v>150</v>
      </c>
      <c r="D446" s="39">
        <f>SUM(D447:D447)</f>
        <v>0</v>
      </c>
      <c r="E446" s="40"/>
      <c r="F446" s="41">
        <f>SUM(F447:F447)</f>
        <v>0.044</v>
      </c>
      <c r="G446" s="41">
        <f>SUM(G447:G447)</f>
        <v>0.034</v>
      </c>
      <c r="H446" s="42">
        <f>SUM(H447:H447)</f>
        <v>0</v>
      </c>
    </row>
    <row r="447" spans="1:8" ht="15.75" customHeight="1">
      <c r="A447" s="220"/>
      <c r="B447" s="59" t="s">
        <v>88</v>
      </c>
      <c r="C447" s="44">
        <v>150</v>
      </c>
      <c r="D447" s="44"/>
      <c r="E447" s="45">
        <f aca="true" t="shared" si="23" ref="E447:E464">F447/C447*1000</f>
        <v>0.29333333333333333</v>
      </c>
      <c r="F447" s="46">
        <v>0.044</v>
      </c>
      <c r="G447" s="46">
        <v>0.034</v>
      </c>
      <c r="H447" s="47"/>
    </row>
    <row r="448" spans="1:8" ht="15.75" customHeight="1">
      <c r="A448" s="217">
        <v>2</v>
      </c>
      <c r="B448" s="60" t="s">
        <v>121</v>
      </c>
      <c r="C448" s="61">
        <f>SUM(C449:C451)</f>
        <v>1040</v>
      </c>
      <c r="D448" s="61">
        <f>SUM(D449:D451)</f>
        <v>0</v>
      </c>
      <c r="E448" s="70">
        <f t="shared" si="23"/>
        <v>7.519230769230769</v>
      </c>
      <c r="F448" s="72">
        <f>SUM(F449:F451)</f>
        <v>7.82</v>
      </c>
      <c r="G448" s="72">
        <f>SUM(G449:G451)</f>
        <v>7.82</v>
      </c>
      <c r="H448" s="73">
        <f>SUM(H449:H451)</f>
        <v>0</v>
      </c>
    </row>
    <row r="449" spans="1:8" ht="15.75" customHeight="1">
      <c r="A449" s="218"/>
      <c r="B449" s="204" t="s">
        <v>88</v>
      </c>
      <c r="C449" s="74">
        <v>240</v>
      </c>
      <c r="D449" s="74"/>
      <c r="E449" s="62">
        <f t="shared" si="23"/>
        <v>5</v>
      </c>
      <c r="F449" s="75">
        <v>1.2</v>
      </c>
      <c r="G449" s="75">
        <v>1.2</v>
      </c>
      <c r="H449" s="76"/>
    </row>
    <row r="450" spans="1:8" ht="15.75" customHeight="1">
      <c r="A450" s="414"/>
      <c r="B450" s="43" t="s">
        <v>100</v>
      </c>
      <c r="C450" s="30">
        <v>240</v>
      </c>
      <c r="D450" s="30"/>
      <c r="E450" s="31">
        <f t="shared" si="23"/>
        <v>5.395833333333333</v>
      </c>
      <c r="F450" s="32">
        <v>1.295</v>
      </c>
      <c r="G450" s="32">
        <v>1.295</v>
      </c>
      <c r="H450" s="33"/>
    </row>
    <row r="451" spans="1:8" ht="15.75" customHeight="1">
      <c r="A451" s="215"/>
      <c r="B451" s="59" t="s">
        <v>90</v>
      </c>
      <c r="C451" s="44">
        <v>560</v>
      </c>
      <c r="D451" s="44"/>
      <c r="E451" s="45">
        <f t="shared" si="23"/>
        <v>9.508928571428571</v>
      </c>
      <c r="F451" s="46">
        <v>5.325</v>
      </c>
      <c r="G451" s="46">
        <v>5.325</v>
      </c>
      <c r="H451" s="47"/>
    </row>
    <row r="452" spans="1:8" ht="15.75" customHeight="1">
      <c r="A452" s="217">
        <v>3</v>
      </c>
      <c r="B452" s="60" t="s">
        <v>23</v>
      </c>
      <c r="C452" s="61">
        <f>SUM(C453:C454)</f>
        <v>3592</v>
      </c>
      <c r="D452" s="61">
        <f>SUM(D453:D454)</f>
        <v>0</v>
      </c>
      <c r="E452" s="62">
        <f t="shared" si="23"/>
        <v>6.14532293986637</v>
      </c>
      <c r="F452" s="72">
        <f>SUM(F453:F454)</f>
        <v>22.073999999999998</v>
      </c>
      <c r="G452" s="72">
        <f>SUM(G453:G454)</f>
        <v>22.073999999999998</v>
      </c>
      <c r="H452" s="73">
        <f>SUM(H453:H454)</f>
        <v>0</v>
      </c>
    </row>
    <row r="453" spans="1:8" ht="15.75" customHeight="1">
      <c r="A453" s="414"/>
      <c r="B453" s="43" t="s">
        <v>89</v>
      </c>
      <c r="C453" s="30">
        <v>2650</v>
      </c>
      <c r="D453" s="30"/>
      <c r="E453" s="31">
        <f t="shared" si="23"/>
        <v>3.7071698113207545</v>
      </c>
      <c r="F453" s="32">
        <v>9.824</v>
      </c>
      <c r="G453" s="32">
        <v>9.824</v>
      </c>
      <c r="H453" s="33"/>
    </row>
    <row r="454" spans="1:8" ht="15.75" customHeight="1">
      <c r="A454" s="414"/>
      <c r="B454" s="43" t="s">
        <v>100</v>
      </c>
      <c r="C454" s="30">
        <v>942</v>
      </c>
      <c r="D454" s="30"/>
      <c r="E454" s="31">
        <f t="shared" si="23"/>
        <v>13.004246284501063</v>
      </c>
      <c r="F454" s="32">
        <v>12.25</v>
      </c>
      <c r="G454" s="32">
        <v>12.25</v>
      </c>
      <c r="H454" s="33"/>
    </row>
    <row r="455" spans="1:8" ht="15.75" customHeight="1">
      <c r="A455" s="217">
        <v>4</v>
      </c>
      <c r="B455" s="60" t="s">
        <v>143</v>
      </c>
      <c r="C455" s="61">
        <f>SUM(C456:C456)</f>
        <v>20</v>
      </c>
      <c r="D455" s="61">
        <f>SUM(D456:D456)</f>
        <v>0</v>
      </c>
      <c r="E455" s="70">
        <f>F455/C455*1000</f>
        <v>25</v>
      </c>
      <c r="F455" s="61">
        <f>SUM(F456:F456)</f>
        <v>0.5</v>
      </c>
      <c r="G455" s="61">
        <f>SUM(G456:G456)</f>
        <v>0.5</v>
      </c>
      <c r="H455" s="63">
        <f>SUM(H456:H456)</f>
        <v>0</v>
      </c>
    </row>
    <row r="456" spans="1:14" ht="15.75" customHeight="1">
      <c r="A456" s="215"/>
      <c r="B456" s="59" t="s">
        <v>91</v>
      </c>
      <c r="C456" s="44">
        <v>20</v>
      </c>
      <c r="D456" s="44"/>
      <c r="E456" s="45">
        <f>F456/C456*1000</f>
        <v>25</v>
      </c>
      <c r="F456" s="46">
        <v>0.5</v>
      </c>
      <c r="G456" s="46">
        <v>0.5</v>
      </c>
      <c r="H456" s="47"/>
      <c r="M456" s="6"/>
      <c r="N456" s="6"/>
    </row>
    <row r="457" spans="1:8" ht="15.75" customHeight="1">
      <c r="A457" s="217">
        <v>5</v>
      </c>
      <c r="B457" s="60" t="s">
        <v>35</v>
      </c>
      <c r="C457" s="61">
        <f>SUM(C458:C460)</f>
        <v>241</v>
      </c>
      <c r="D457" s="61">
        <f>SUM(D458:D460)</f>
        <v>0</v>
      </c>
      <c r="E457" s="70">
        <f t="shared" si="23"/>
        <v>8.20331950207469</v>
      </c>
      <c r="F457" s="72">
        <f>SUM(F458:F460)</f>
        <v>1.977</v>
      </c>
      <c r="G457" s="72">
        <f>SUM(G458:G460)</f>
        <v>1.977</v>
      </c>
      <c r="H457" s="73">
        <f>SUM(H458:H460)</f>
        <v>0</v>
      </c>
    </row>
    <row r="458" spans="1:8" ht="15.75" customHeight="1">
      <c r="A458" s="219"/>
      <c r="B458" s="43" t="s">
        <v>88</v>
      </c>
      <c r="C458" s="30">
        <v>111</v>
      </c>
      <c r="D458" s="30"/>
      <c r="E458" s="31">
        <f t="shared" si="23"/>
        <v>10.423423423423424</v>
      </c>
      <c r="F458" s="32">
        <v>1.157</v>
      </c>
      <c r="G458" s="32">
        <v>1.157</v>
      </c>
      <c r="H458" s="33"/>
    </row>
    <row r="459" spans="1:8" ht="15.75" customHeight="1">
      <c r="A459" s="419"/>
      <c r="B459" s="51" t="s">
        <v>91</v>
      </c>
      <c r="C459" s="35">
        <v>130</v>
      </c>
      <c r="D459" s="35"/>
      <c r="E459" s="52">
        <f t="shared" si="23"/>
        <v>4</v>
      </c>
      <c r="F459" s="36">
        <v>0.52</v>
      </c>
      <c r="G459" s="36">
        <v>0.52</v>
      </c>
      <c r="H459" s="37"/>
    </row>
    <row r="460" spans="1:8" ht="15.75" customHeight="1">
      <c r="A460" s="215"/>
      <c r="B460" s="59" t="s">
        <v>90</v>
      </c>
      <c r="C460" s="44"/>
      <c r="D460" s="44"/>
      <c r="E460" s="45" t="e">
        <f t="shared" si="23"/>
        <v>#DIV/0!</v>
      </c>
      <c r="F460" s="46">
        <v>0.3</v>
      </c>
      <c r="G460" s="46">
        <v>0.3</v>
      </c>
      <c r="H460" s="47"/>
    </row>
    <row r="461" spans="1:8" ht="15.75" customHeight="1">
      <c r="A461" s="217">
        <v>6</v>
      </c>
      <c r="B461" s="60" t="s">
        <v>24</v>
      </c>
      <c r="C461" s="61">
        <f>SUM(C462:C462)</f>
        <v>76</v>
      </c>
      <c r="D461" s="61">
        <f>SUM(D462:D462)</f>
        <v>0</v>
      </c>
      <c r="E461" s="70">
        <f t="shared" si="23"/>
        <v>6.184210526315789</v>
      </c>
      <c r="F461" s="72">
        <f>SUM(F462:F462)</f>
        <v>0.47</v>
      </c>
      <c r="G461" s="72">
        <f>SUM(G462:G462)</f>
        <v>0.47</v>
      </c>
      <c r="H461" s="73">
        <f>SUM(H462:H462)</f>
        <v>0</v>
      </c>
    </row>
    <row r="462" spans="1:8" ht="15.75" customHeight="1">
      <c r="A462" s="220"/>
      <c r="B462" s="59" t="s">
        <v>88</v>
      </c>
      <c r="C462" s="44">
        <v>76</v>
      </c>
      <c r="D462" s="44"/>
      <c r="E462" s="45">
        <f t="shared" si="23"/>
        <v>6.184210526315789</v>
      </c>
      <c r="F462" s="46">
        <v>0.47</v>
      </c>
      <c r="G462" s="46">
        <v>0.47</v>
      </c>
      <c r="H462" s="47"/>
    </row>
    <row r="463" spans="1:8" ht="15.75" customHeight="1">
      <c r="A463" s="217">
        <v>7</v>
      </c>
      <c r="B463" s="60" t="s">
        <v>26</v>
      </c>
      <c r="C463" s="61">
        <f>SUM(C464:C464)</f>
        <v>205</v>
      </c>
      <c r="D463" s="61">
        <f>SUM(D464:D464)</f>
        <v>0</v>
      </c>
      <c r="E463" s="70">
        <f t="shared" si="23"/>
        <v>12.804878048780488</v>
      </c>
      <c r="F463" s="72">
        <f>SUM(F464:F464)</f>
        <v>2.625</v>
      </c>
      <c r="G463" s="72">
        <f>SUM(G464:G464)</f>
        <v>2.625</v>
      </c>
      <c r="H463" s="73">
        <f>SUM(H464:H464)</f>
        <v>0</v>
      </c>
    </row>
    <row r="464" spans="1:8" ht="15.75" customHeight="1">
      <c r="A464" s="215"/>
      <c r="B464" s="59" t="s">
        <v>91</v>
      </c>
      <c r="C464" s="44">
        <v>205</v>
      </c>
      <c r="D464" s="44"/>
      <c r="E464" s="45">
        <f t="shared" si="23"/>
        <v>12.804878048780488</v>
      </c>
      <c r="F464" s="46">
        <v>2.625</v>
      </c>
      <c r="G464" s="46">
        <v>2.625</v>
      </c>
      <c r="H464" s="47"/>
    </row>
    <row r="465" spans="1:8" ht="15.75" customHeight="1">
      <c r="A465" s="217">
        <v>8</v>
      </c>
      <c r="B465" s="60" t="s">
        <v>36</v>
      </c>
      <c r="C465" s="61">
        <f>SUM(C466:C466)</f>
        <v>20</v>
      </c>
      <c r="D465" s="61">
        <f>SUM(D466:D466)</f>
        <v>0</v>
      </c>
      <c r="E465" s="70">
        <f aca="true" t="shared" si="24" ref="E465:E470">F465/C465*1000</f>
        <v>4</v>
      </c>
      <c r="F465" s="72">
        <f>SUM(F466:F466)</f>
        <v>0.08</v>
      </c>
      <c r="G465" s="72">
        <f>SUM(G466:G466)</f>
        <v>0.08</v>
      </c>
      <c r="H465" s="73">
        <f>SUM(H466:H466)</f>
        <v>0</v>
      </c>
    </row>
    <row r="466" spans="1:8" ht="15.75" customHeight="1">
      <c r="A466" s="215"/>
      <c r="B466" s="59" t="s">
        <v>91</v>
      </c>
      <c r="C466" s="44">
        <v>20</v>
      </c>
      <c r="D466" s="44"/>
      <c r="E466" s="45">
        <f t="shared" si="24"/>
        <v>4</v>
      </c>
      <c r="F466" s="46">
        <v>0.08</v>
      </c>
      <c r="G466" s="46">
        <v>0.08</v>
      </c>
      <c r="H466" s="47"/>
    </row>
    <row r="467" spans="1:8" ht="15.75" customHeight="1">
      <c r="A467" s="217">
        <v>9</v>
      </c>
      <c r="B467" s="60" t="s">
        <v>144</v>
      </c>
      <c r="C467" s="61">
        <f>SUM(C468:C468)</f>
        <v>20</v>
      </c>
      <c r="D467" s="61">
        <f>SUM(D468:D468)</f>
        <v>0</v>
      </c>
      <c r="E467" s="70">
        <f t="shared" si="24"/>
        <v>13.600000000000001</v>
      </c>
      <c r="F467" s="72">
        <f>SUM(F468:F468)</f>
        <v>0.272</v>
      </c>
      <c r="G467" s="72">
        <f>SUM(G468:G468)</f>
        <v>0.272</v>
      </c>
      <c r="H467" s="73">
        <f>SUM(H468:H468)</f>
        <v>0</v>
      </c>
    </row>
    <row r="468" spans="1:8" ht="15.75" customHeight="1">
      <c r="A468" s="215"/>
      <c r="B468" s="59" t="s">
        <v>91</v>
      </c>
      <c r="C468" s="44">
        <v>20</v>
      </c>
      <c r="D468" s="44"/>
      <c r="E468" s="45">
        <f t="shared" si="24"/>
        <v>13.600000000000001</v>
      </c>
      <c r="F468" s="46">
        <v>0.272</v>
      </c>
      <c r="G468" s="46">
        <v>0.272</v>
      </c>
      <c r="H468" s="47"/>
    </row>
    <row r="469" spans="1:8" ht="15.75" customHeight="1">
      <c r="A469" s="217">
        <v>10</v>
      </c>
      <c r="B469" s="60" t="s">
        <v>70</v>
      </c>
      <c r="C469" s="61">
        <f>SUM(C470:C470)</f>
        <v>2640</v>
      </c>
      <c r="D469" s="61"/>
      <c r="E469" s="323">
        <f t="shared" si="24"/>
        <v>0.8700757575757576</v>
      </c>
      <c r="F469" s="72">
        <f>SUM(F470:F470)</f>
        <v>2.297</v>
      </c>
      <c r="G469" s="72">
        <f>SUM(G470:G470)</f>
        <v>2</v>
      </c>
      <c r="H469" s="73">
        <f>SUM(H470:H470)</f>
        <v>0</v>
      </c>
    </row>
    <row r="470" spans="1:8" ht="15.75" customHeight="1">
      <c r="A470" s="215"/>
      <c r="B470" s="59" t="s">
        <v>100</v>
      </c>
      <c r="C470" s="44">
        <v>2640</v>
      </c>
      <c r="D470" s="44"/>
      <c r="E470" s="199">
        <f t="shared" si="24"/>
        <v>0.8700757575757576</v>
      </c>
      <c r="F470" s="46">
        <v>2.297</v>
      </c>
      <c r="G470" s="46">
        <v>2</v>
      </c>
      <c r="H470" s="47"/>
    </row>
    <row r="471" spans="1:8" ht="15.75" customHeight="1">
      <c r="A471" s="217">
        <v>11</v>
      </c>
      <c r="B471" s="60" t="s">
        <v>40</v>
      </c>
      <c r="C471" s="61">
        <f>SUM(C472:C472)</f>
        <v>250</v>
      </c>
      <c r="D471" s="61">
        <f>SUM(D472:D472)</f>
        <v>0</v>
      </c>
      <c r="E471" s="210">
        <f aca="true" t="shared" si="25" ref="E471:E477">F471/C471*1000</f>
        <v>23.32</v>
      </c>
      <c r="F471" s="72">
        <f>SUM(F472:F472)</f>
        <v>5.83</v>
      </c>
      <c r="G471" s="72">
        <f>SUM(G472:G472)</f>
        <v>5.83</v>
      </c>
      <c r="H471" s="73">
        <f>SUM(H472:H472)</f>
        <v>0</v>
      </c>
    </row>
    <row r="472" spans="1:8" ht="15.75" customHeight="1">
      <c r="A472" s="215"/>
      <c r="B472" s="59" t="s">
        <v>91</v>
      </c>
      <c r="C472" s="44">
        <v>250</v>
      </c>
      <c r="D472" s="44"/>
      <c r="E472" s="77">
        <f t="shared" si="25"/>
        <v>23.32</v>
      </c>
      <c r="F472" s="46">
        <v>5.83</v>
      </c>
      <c r="G472" s="46">
        <v>5.83</v>
      </c>
      <c r="H472" s="47"/>
    </row>
    <row r="473" spans="1:8" ht="15.75" customHeight="1">
      <c r="A473" s="217">
        <v>12</v>
      </c>
      <c r="B473" s="60" t="s">
        <v>61</v>
      </c>
      <c r="C473" s="61">
        <f>SUM(C474)</f>
        <v>30</v>
      </c>
      <c r="D473" s="61">
        <f>SUM(D474)</f>
        <v>0</v>
      </c>
      <c r="E473" s="70">
        <f t="shared" si="25"/>
        <v>12.9</v>
      </c>
      <c r="F473" s="72">
        <f>SUM(F474)</f>
        <v>0.387</v>
      </c>
      <c r="G473" s="72">
        <f>SUM(G474)</f>
        <v>0.387</v>
      </c>
      <c r="H473" s="73">
        <f>SUM(H474)</f>
        <v>0</v>
      </c>
    </row>
    <row r="474" spans="1:8" ht="15.75" customHeight="1">
      <c r="A474" s="215"/>
      <c r="B474" s="59" t="s">
        <v>88</v>
      </c>
      <c r="C474" s="44">
        <v>30</v>
      </c>
      <c r="D474" s="44"/>
      <c r="E474" s="45">
        <f t="shared" si="25"/>
        <v>12.9</v>
      </c>
      <c r="F474" s="46">
        <v>0.387</v>
      </c>
      <c r="G474" s="46">
        <v>0.387</v>
      </c>
      <c r="H474" s="47"/>
    </row>
    <row r="475" spans="1:8" ht="15.75" customHeight="1">
      <c r="A475" s="217">
        <v>13</v>
      </c>
      <c r="B475" s="60" t="s">
        <v>101</v>
      </c>
      <c r="C475" s="61">
        <f>SUM(C476:C477)</f>
        <v>373</v>
      </c>
      <c r="D475" s="61">
        <f>SUM(D476:D477)</f>
        <v>0</v>
      </c>
      <c r="E475" s="70">
        <f t="shared" si="25"/>
        <v>50.21983914209115</v>
      </c>
      <c r="F475" s="72">
        <f>SUM(F476:F477)</f>
        <v>18.732</v>
      </c>
      <c r="G475" s="72">
        <f>SUM(G476:G477)</f>
        <v>18.732</v>
      </c>
      <c r="H475" s="73">
        <f>SUM(H476:H477)</f>
        <v>0</v>
      </c>
    </row>
    <row r="476" spans="1:8" ht="15.75" customHeight="1">
      <c r="A476" s="218"/>
      <c r="B476" s="204" t="s">
        <v>88</v>
      </c>
      <c r="C476" s="74">
        <v>360</v>
      </c>
      <c r="D476" s="74"/>
      <c r="E476" s="62">
        <f t="shared" si="25"/>
        <v>51.66111111111111</v>
      </c>
      <c r="F476" s="75">
        <v>18.598</v>
      </c>
      <c r="G476" s="75">
        <v>18.598</v>
      </c>
      <c r="H476" s="76"/>
    </row>
    <row r="477" spans="1:8" ht="15.75" customHeight="1">
      <c r="A477" s="215"/>
      <c r="B477" s="59" t="s">
        <v>100</v>
      </c>
      <c r="C477" s="44">
        <v>13</v>
      </c>
      <c r="D477" s="44"/>
      <c r="E477" s="45">
        <f t="shared" si="25"/>
        <v>10.307692307692308</v>
      </c>
      <c r="F477" s="46">
        <v>0.134</v>
      </c>
      <c r="G477" s="46">
        <v>0.134</v>
      </c>
      <c r="H477" s="47"/>
    </row>
    <row r="478" spans="1:8" ht="15.75" customHeight="1">
      <c r="A478" s="217">
        <v>14</v>
      </c>
      <c r="B478" s="60" t="s">
        <v>59</v>
      </c>
      <c r="C478" s="61">
        <f>SUM(C479:C479)</f>
        <v>0</v>
      </c>
      <c r="D478" s="61">
        <f>SUM(D479:D479)</f>
        <v>0</v>
      </c>
      <c r="E478" s="70" t="e">
        <f>F478/C478*1000</f>
        <v>#DIV/0!</v>
      </c>
      <c r="F478" s="72">
        <f>SUM(F479:F479)</f>
        <v>5.35</v>
      </c>
      <c r="G478" s="72">
        <f>SUM(G479:G479)</f>
        <v>5.35</v>
      </c>
      <c r="H478" s="73">
        <f>SUM(H479:H479)</f>
        <v>0</v>
      </c>
    </row>
    <row r="479" spans="1:8" ht="15.75" customHeight="1">
      <c r="A479" s="415"/>
      <c r="B479" s="51" t="s">
        <v>90</v>
      </c>
      <c r="C479" s="35"/>
      <c r="D479" s="35"/>
      <c r="E479" s="52" t="e">
        <f>F479/C479*1000</f>
        <v>#DIV/0!</v>
      </c>
      <c r="F479" s="36">
        <v>5.35</v>
      </c>
      <c r="G479" s="36">
        <v>5.35</v>
      </c>
      <c r="H479" s="37"/>
    </row>
    <row r="480" spans="1:8" ht="15.75" customHeight="1">
      <c r="A480" s="257" t="s">
        <v>44</v>
      </c>
      <c r="B480" s="258" t="s">
        <v>111</v>
      </c>
      <c r="C480" s="260">
        <f aca="true" t="shared" si="26" ref="C480:H480">C446+C448+C452+C455+C457+C461+C463+C465+C467+C469+C471+C473+C475+C478</f>
        <v>8657</v>
      </c>
      <c r="D480" s="260">
        <f t="shared" si="26"/>
        <v>0</v>
      </c>
      <c r="E480" s="260" t="e">
        <f t="shared" si="26"/>
        <v>#DIV/0!</v>
      </c>
      <c r="F480" s="259">
        <f t="shared" si="26"/>
        <v>68.45799999999998</v>
      </c>
      <c r="G480" s="259">
        <f t="shared" si="26"/>
        <v>68.15099999999998</v>
      </c>
      <c r="H480" s="259">
        <f t="shared" si="26"/>
        <v>0</v>
      </c>
    </row>
    <row r="481" spans="1:8" ht="15.75" customHeight="1">
      <c r="A481" s="417"/>
      <c r="B481" s="65" t="s">
        <v>49</v>
      </c>
      <c r="C481" s="66"/>
      <c r="D481" s="66"/>
      <c r="E481" s="69"/>
      <c r="F481" s="67"/>
      <c r="G481" s="67"/>
      <c r="H481" s="68"/>
    </row>
    <row r="482" spans="1:8" ht="15.75" customHeight="1">
      <c r="A482" s="211">
        <v>1</v>
      </c>
      <c r="B482" s="48" t="s">
        <v>131</v>
      </c>
      <c r="C482" s="39">
        <f>SUM(C483:C483)</f>
        <v>0</v>
      </c>
      <c r="D482" s="39">
        <f>SUM(D483:D483)</f>
        <v>0</v>
      </c>
      <c r="E482" s="40" t="e">
        <f aca="true" t="shared" si="27" ref="E482:E496">F482/C482*1000</f>
        <v>#DIV/0!</v>
      </c>
      <c r="F482" s="41">
        <f>SUM(F483:F483)</f>
        <v>32.5</v>
      </c>
      <c r="G482" s="41">
        <f>SUM(G483:G483)</f>
        <v>32.5</v>
      </c>
      <c r="H482" s="42">
        <f>SUM(H483:H483)</f>
        <v>0</v>
      </c>
    </row>
    <row r="483" spans="1:8" ht="15.75" customHeight="1">
      <c r="A483" s="215"/>
      <c r="B483" s="59" t="s">
        <v>90</v>
      </c>
      <c r="C483" s="44"/>
      <c r="D483" s="44"/>
      <c r="E483" s="45" t="e">
        <f t="shared" si="27"/>
        <v>#DIV/0!</v>
      </c>
      <c r="F483" s="46">
        <v>32.5</v>
      </c>
      <c r="G483" s="46">
        <v>32.5</v>
      </c>
      <c r="H483" s="47"/>
    </row>
    <row r="484" spans="1:8" ht="15.75" customHeight="1">
      <c r="A484" s="217">
        <v>2</v>
      </c>
      <c r="B484" s="60" t="s">
        <v>68</v>
      </c>
      <c r="C484" s="61">
        <f>SUM(C485)</f>
        <v>1136</v>
      </c>
      <c r="D484" s="61">
        <f>SUM(D485)</f>
        <v>0</v>
      </c>
      <c r="E484" s="70">
        <f t="shared" si="27"/>
        <v>18.65580985915493</v>
      </c>
      <c r="F484" s="72">
        <f>SUM(F485)</f>
        <v>21.193</v>
      </c>
      <c r="G484" s="72">
        <f>SUM(G485)</f>
        <v>20.545</v>
      </c>
      <c r="H484" s="73">
        <f>SUM(H485)</f>
        <v>0.648</v>
      </c>
    </row>
    <row r="485" spans="1:8" ht="15.75" customHeight="1">
      <c r="A485" s="215"/>
      <c r="B485" s="59" t="s">
        <v>91</v>
      </c>
      <c r="C485" s="44">
        <v>1136</v>
      </c>
      <c r="D485" s="44"/>
      <c r="E485" s="45">
        <f t="shared" si="27"/>
        <v>18.65580985915493</v>
      </c>
      <c r="F485" s="46">
        <v>21.193</v>
      </c>
      <c r="G485" s="46">
        <v>20.545</v>
      </c>
      <c r="H485" s="47">
        <v>0.648</v>
      </c>
    </row>
    <row r="486" spans="1:8" ht="15.75" customHeight="1">
      <c r="A486" s="211">
        <v>3</v>
      </c>
      <c r="B486" s="48" t="s">
        <v>60</v>
      </c>
      <c r="C486" s="39">
        <f>SUM(C487:C487)</f>
        <v>0</v>
      </c>
      <c r="D486" s="39">
        <f>SUM(D487:D487)</f>
        <v>0</v>
      </c>
      <c r="E486" s="40" t="e">
        <f t="shared" si="27"/>
        <v>#DIV/0!</v>
      </c>
      <c r="F486" s="41">
        <f>SUM(F487:F487)</f>
        <v>0.115</v>
      </c>
      <c r="G486" s="41">
        <f>SUM(G487:G487)</f>
        <v>0.115</v>
      </c>
      <c r="H486" s="42">
        <f>SUM(H487:H487)</f>
        <v>0</v>
      </c>
    </row>
    <row r="487" spans="1:8" ht="15.75" customHeight="1">
      <c r="A487" s="215"/>
      <c r="B487" s="59" t="s">
        <v>90</v>
      </c>
      <c r="C487" s="44"/>
      <c r="D487" s="44"/>
      <c r="E487" s="45" t="e">
        <f t="shared" si="27"/>
        <v>#DIV/0!</v>
      </c>
      <c r="F487" s="46">
        <v>0.115</v>
      </c>
      <c r="G487" s="46">
        <v>0.115</v>
      </c>
      <c r="H487" s="47"/>
    </row>
    <row r="488" spans="1:8" ht="15.75" customHeight="1">
      <c r="A488" s="211">
        <v>4</v>
      </c>
      <c r="B488" s="48" t="s">
        <v>184</v>
      </c>
      <c r="C488" s="39">
        <f>SUM(C489:C489)</f>
        <v>40</v>
      </c>
      <c r="D488" s="39">
        <f>SUM(D489:D489)</f>
        <v>0</v>
      </c>
      <c r="E488" s="40">
        <f t="shared" si="27"/>
        <v>50</v>
      </c>
      <c r="F488" s="41">
        <f>SUM(F489:F489)</f>
        <v>2</v>
      </c>
      <c r="G488" s="41">
        <f>SUM(G489:G489)</f>
        <v>2</v>
      </c>
      <c r="H488" s="42">
        <f>SUM(H489:H489)</f>
        <v>0</v>
      </c>
    </row>
    <row r="489" spans="1:8" ht="15.75" customHeight="1">
      <c r="A489" s="215"/>
      <c r="B489" s="59" t="s">
        <v>90</v>
      </c>
      <c r="C489" s="44">
        <v>40</v>
      </c>
      <c r="D489" s="44"/>
      <c r="E489" s="45">
        <f t="shared" si="27"/>
        <v>50</v>
      </c>
      <c r="F489" s="46">
        <v>2</v>
      </c>
      <c r="G489" s="46">
        <v>2</v>
      </c>
      <c r="H489" s="47"/>
    </row>
    <row r="490" spans="1:8" ht="15.75" customHeight="1">
      <c r="A490" s="217">
        <v>5</v>
      </c>
      <c r="B490" s="60" t="s">
        <v>83</v>
      </c>
      <c r="C490" s="61">
        <f>SUM(C491:C492)</f>
        <v>64</v>
      </c>
      <c r="D490" s="61">
        <f>SUM(D491:D492)</f>
        <v>0</v>
      </c>
      <c r="E490" s="70">
        <f t="shared" si="27"/>
        <v>34.06249999999999</v>
      </c>
      <c r="F490" s="72">
        <f>SUM(F491:F492)</f>
        <v>2.1799999999999997</v>
      </c>
      <c r="G490" s="72">
        <f>SUM(G491:G492)</f>
        <v>2.1799999999999997</v>
      </c>
      <c r="H490" s="73">
        <f>SUM(H491:H492)</f>
        <v>0</v>
      </c>
    </row>
    <row r="491" spans="1:8" ht="15.75" customHeight="1">
      <c r="A491" s="216"/>
      <c r="B491" s="53" t="s">
        <v>88</v>
      </c>
      <c r="C491" s="54">
        <v>24</v>
      </c>
      <c r="D491" s="54"/>
      <c r="E491" s="55">
        <f t="shared" si="27"/>
        <v>49.166666666666664</v>
      </c>
      <c r="F491" s="56">
        <v>1.18</v>
      </c>
      <c r="G491" s="56">
        <v>1.18</v>
      </c>
      <c r="H491" s="57"/>
    </row>
    <row r="492" spans="1:8" ht="15.75" customHeight="1">
      <c r="A492" s="215"/>
      <c r="B492" s="59" t="s">
        <v>90</v>
      </c>
      <c r="C492" s="44">
        <v>40</v>
      </c>
      <c r="D492" s="44"/>
      <c r="E492" s="45">
        <f t="shared" si="27"/>
        <v>25</v>
      </c>
      <c r="F492" s="46">
        <v>1</v>
      </c>
      <c r="G492" s="46">
        <v>1</v>
      </c>
      <c r="H492" s="47"/>
    </row>
    <row r="493" spans="1:8" ht="15.75" customHeight="1">
      <c r="A493" s="211">
        <v>6</v>
      </c>
      <c r="B493" s="48" t="s">
        <v>38</v>
      </c>
      <c r="C493" s="39">
        <f>SUM(C494:C494)</f>
        <v>48</v>
      </c>
      <c r="D493" s="39">
        <f>SUM(D494:D494)</f>
        <v>0</v>
      </c>
      <c r="E493" s="40">
        <f t="shared" si="27"/>
        <v>42</v>
      </c>
      <c r="F493" s="41">
        <f>SUM(F494:F494)</f>
        <v>2.016</v>
      </c>
      <c r="G493" s="41">
        <f>SUM(G494:G494)</f>
        <v>2.016</v>
      </c>
      <c r="H493" s="42">
        <f>SUM(H494:H494)</f>
        <v>0</v>
      </c>
    </row>
    <row r="494" spans="1:8" ht="15.75" customHeight="1">
      <c r="A494" s="215"/>
      <c r="B494" s="59" t="s">
        <v>88</v>
      </c>
      <c r="C494" s="44">
        <v>48</v>
      </c>
      <c r="D494" s="44"/>
      <c r="E494" s="45">
        <f t="shared" si="27"/>
        <v>42</v>
      </c>
      <c r="F494" s="46">
        <v>2.016</v>
      </c>
      <c r="G494" s="46">
        <v>2.016</v>
      </c>
      <c r="H494" s="47"/>
    </row>
    <row r="495" spans="1:8" ht="15.75" customHeight="1">
      <c r="A495" s="217">
        <v>7</v>
      </c>
      <c r="B495" s="60" t="s">
        <v>8</v>
      </c>
      <c r="C495" s="61">
        <f>SUM(C496:C496)</f>
        <v>0</v>
      </c>
      <c r="D495" s="61">
        <f>SUM(D496:D496)</f>
        <v>0</v>
      </c>
      <c r="E495" s="70" t="e">
        <f t="shared" si="27"/>
        <v>#DIV/0!</v>
      </c>
      <c r="F495" s="72">
        <f>SUM(F496:F496)</f>
        <v>0.167</v>
      </c>
      <c r="G495" s="72">
        <f>SUM(G496:G496)</f>
        <v>0.167</v>
      </c>
      <c r="H495" s="73">
        <f>SUM(H496:H496)</f>
        <v>0</v>
      </c>
    </row>
    <row r="496" spans="1:8" ht="15.75" customHeight="1">
      <c r="A496" s="215"/>
      <c r="B496" s="59" t="s">
        <v>90</v>
      </c>
      <c r="C496" s="44"/>
      <c r="D496" s="44"/>
      <c r="E496" s="45" t="e">
        <f t="shared" si="27"/>
        <v>#DIV/0!</v>
      </c>
      <c r="F496" s="46">
        <v>0.167</v>
      </c>
      <c r="G496" s="46">
        <v>0.167</v>
      </c>
      <c r="H496" s="47"/>
    </row>
    <row r="497" spans="1:8" ht="15.75" customHeight="1" thickBot="1">
      <c r="A497" s="248" t="s">
        <v>44</v>
      </c>
      <c r="B497" s="249" t="s">
        <v>110</v>
      </c>
      <c r="C497" s="250">
        <f aca="true" t="shared" si="28" ref="C497:H497">C482+C484+C490+C495+C493+C486+C488</f>
        <v>1288</v>
      </c>
      <c r="D497" s="250">
        <f t="shared" si="28"/>
        <v>0</v>
      </c>
      <c r="E497" s="250" t="e">
        <f t="shared" si="28"/>
        <v>#DIV/0!</v>
      </c>
      <c r="F497" s="250">
        <f t="shared" si="28"/>
        <v>60.171</v>
      </c>
      <c r="G497" s="250">
        <f t="shared" si="28"/>
        <v>59.523</v>
      </c>
      <c r="H497" s="370">
        <f t="shared" si="28"/>
        <v>0.648</v>
      </c>
    </row>
    <row r="498" spans="1:8" ht="15.75" customHeight="1" thickBot="1">
      <c r="A498" s="221" t="s">
        <v>44</v>
      </c>
      <c r="B498" s="200" t="s">
        <v>11</v>
      </c>
      <c r="C498" s="201">
        <f>C497+C480+C444</f>
        <v>15456</v>
      </c>
      <c r="D498" s="201">
        <f>D497+D480+D444</f>
        <v>0</v>
      </c>
      <c r="E498" s="202"/>
      <c r="F498" s="206">
        <f>F497+F480+F444</f>
        <v>328.563</v>
      </c>
      <c r="G498" s="206">
        <f>G497+G480+G444</f>
        <v>271.21</v>
      </c>
      <c r="H498" s="207">
        <f>H497+H480+H444</f>
        <v>11.065999999999999</v>
      </c>
    </row>
    <row r="499" spans="1:8" ht="15.75" customHeight="1" thickBot="1">
      <c r="A499" s="337" t="s">
        <v>45</v>
      </c>
      <c r="B499" s="338" t="s">
        <v>16</v>
      </c>
      <c r="C499" s="339"/>
      <c r="D499" s="339"/>
      <c r="E499" s="340"/>
      <c r="F499" s="341"/>
      <c r="G499" s="341"/>
      <c r="H499" s="342"/>
    </row>
    <row r="500" spans="1:8" ht="15.75" customHeight="1">
      <c r="A500" s="213"/>
      <c r="B500" s="20" t="s">
        <v>51</v>
      </c>
      <c r="C500" s="21"/>
      <c r="D500" s="21"/>
      <c r="E500" s="21"/>
      <c r="F500" s="22"/>
      <c r="G500" s="22"/>
      <c r="H500" s="23"/>
    </row>
    <row r="501" spans="1:8" ht="15.75" customHeight="1">
      <c r="A501" s="211">
        <v>1</v>
      </c>
      <c r="B501" s="48" t="s">
        <v>132</v>
      </c>
      <c r="C501" s="39">
        <f>SUM(C502:C502)</f>
        <v>20</v>
      </c>
      <c r="D501" s="39">
        <f>SUM(D502:D502)</f>
        <v>0</v>
      </c>
      <c r="E501" s="196">
        <f aca="true" t="shared" si="29" ref="E501:E512">F501/C501*1000</f>
        <v>3.1</v>
      </c>
      <c r="F501" s="41">
        <f>SUM(F502:F502)</f>
        <v>0.062</v>
      </c>
      <c r="G501" s="41">
        <f>SUM(G502:G502)</f>
        <v>0.062</v>
      </c>
      <c r="H501" s="42">
        <f>SUM(H502:H502)</f>
        <v>0</v>
      </c>
    </row>
    <row r="502" spans="1:8" ht="15.75" customHeight="1">
      <c r="A502" s="216"/>
      <c r="B502" s="59" t="s">
        <v>88</v>
      </c>
      <c r="C502" s="54">
        <v>20</v>
      </c>
      <c r="D502" s="54"/>
      <c r="E502" s="31">
        <f>F502/C502*1000</f>
        <v>3.1</v>
      </c>
      <c r="F502" s="56">
        <v>0.062</v>
      </c>
      <c r="G502" s="56">
        <v>0.062</v>
      </c>
      <c r="H502" s="57"/>
    </row>
    <row r="503" spans="1:8" ht="15.75" customHeight="1">
      <c r="A503" s="211">
        <v>2</v>
      </c>
      <c r="B503" s="50" t="s">
        <v>56</v>
      </c>
      <c r="C503" s="39">
        <f>SUM(C504)</f>
        <v>85</v>
      </c>
      <c r="D503" s="39">
        <f>SUM(D504)</f>
        <v>0</v>
      </c>
      <c r="E503" s="58">
        <f t="shared" si="29"/>
        <v>3.352941176470588</v>
      </c>
      <c r="F503" s="41">
        <f>SUM(F504)</f>
        <v>0.285</v>
      </c>
      <c r="G503" s="41">
        <f>SUM(G504)</f>
        <v>0.285</v>
      </c>
      <c r="H503" s="42">
        <f>SUM(H504)</f>
        <v>0</v>
      </c>
    </row>
    <row r="504" spans="1:8" ht="15.75" customHeight="1">
      <c r="A504" s="215"/>
      <c r="B504" s="320" t="s">
        <v>91</v>
      </c>
      <c r="C504" s="44">
        <v>85</v>
      </c>
      <c r="D504" s="44"/>
      <c r="E504" s="45">
        <f t="shared" si="29"/>
        <v>3.352941176470588</v>
      </c>
      <c r="F504" s="46">
        <v>0.285</v>
      </c>
      <c r="G504" s="46">
        <v>0.285</v>
      </c>
      <c r="H504" s="47"/>
    </row>
    <row r="505" spans="1:8" ht="15.75" customHeight="1">
      <c r="A505" s="211">
        <v>3</v>
      </c>
      <c r="B505" s="48" t="s">
        <v>84</v>
      </c>
      <c r="C505" s="39">
        <f>C506</f>
        <v>30</v>
      </c>
      <c r="D505" s="39">
        <f>D506</f>
        <v>0</v>
      </c>
      <c r="E505" s="40">
        <f>F505/C505*1000</f>
        <v>8</v>
      </c>
      <c r="F505" s="41">
        <f>F506</f>
        <v>0.24</v>
      </c>
      <c r="G505" s="41">
        <f>G506</f>
        <v>0.24</v>
      </c>
      <c r="H505" s="42">
        <f>H506</f>
        <v>0</v>
      </c>
    </row>
    <row r="506" spans="1:8" ht="15.75" customHeight="1">
      <c r="A506" s="215"/>
      <c r="B506" s="49" t="s">
        <v>88</v>
      </c>
      <c r="C506" s="44">
        <v>30</v>
      </c>
      <c r="D506" s="44"/>
      <c r="E506" s="45">
        <f>F506/C506*1000</f>
        <v>8</v>
      </c>
      <c r="F506" s="46">
        <v>0.24</v>
      </c>
      <c r="G506" s="46">
        <v>0.24</v>
      </c>
      <c r="H506" s="47"/>
    </row>
    <row r="507" spans="1:8" ht="15.75" customHeight="1">
      <c r="A507" s="211">
        <v>4</v>
      </c>
      <c r="B507" s="50" t="s">
        <v>86</v>
      </c>
      <c r="C507" s="39">
        <f>SUM(C508)</f>
        <v>20</v>
      </c>
      <c r="D507" s="39">
        <f>SUM(D508)</f>
        <v>0</v>
      </c>
      <c r="E507" s="40">
        <f t="shared" si="29"/>
        <v>8.200000000000001</v>
      </c>
      <c r="F507" s="41">
        <f>SUM(F508)</f>
        <v>0.164</v>
      </c>
      <c r="G507" s="41">
        <f>SUM(G508)</f>
        <v>0.164</v>
      </c>
      <c r="H507" s="42">
        <f>SUM(H508)</f>
        <v>0</v>
      </c>
    </row>
    <row r="508" spans="1:8" ht="15.75" customHeight="1">
      <c r="A508" s="215"/>
      <c r="B508" s="320" t="s">
        <v>91</v>
      </c>
      <c r="C508" s="44">
        <v>20</v>
      </c>
      <c r="D508" s="44"/>
      <c r="E508" s="45">
        <f t="shared" si="29"/>
        <v>8.200000000000001</v>
      </c>
      <c r="F508" s="46">
        <v>0.164</v>
      </c>
      <c r="G508" s="46">
        <v>0.164</v>
      </c>
      <c r="H508" s="47"/>
    </row>
    <row r="509" spans="1:8" ht="15.75" customHeight="1">
      <c r="A509" s="211">
        <v>5</v>
      </c>
      <c r="B509" s="48" t="s">
        <v>18</v>
      </c>
      <c r="C509" s="39">
        <f>SUM(C510:C510)</f>
        <v>50</v>
      </c>
      <c r="D509" s="39">
        <f>SUM(D510:D510)</f>
        <v>0</v>
      </c>
      <c r="E509" s="40">
        <f t="shared" si="29"/>
        <v>2.0799999999999996</v>
      </c>
      <c r="F509" s="41">
        <f>SUM(F510:F510)</f>
        <v>0.104</v>
      </c>
      <c r="G509" s="41">
        <f>SUM(G510:G510)</f>
        <v>0.104</v>
      </c>
      <c r="H509" s="42">
        <f>SUM(H510:H510)</f>
        <v>0</v>
      </c>
    </row>
    <row r="510" spans="1:8" ht="15.75" customHeight="1">
      <c r="A510" s="215"/>
      <c r="B510" s="59" t="s">
        <v>90</v>
      </c>
      <c r="C510" s="44">
        <v>50</v>
      </c>
      <c r="D510" s="44"/>
      <c r="E510" s="45">
        <f t="shared" si="29"/>
        <v>2.0799999999999996</v>
      </c>
      <c r="F510" s="46">
        <v>0.104</v>
      </c>
      <c r="G510" s="46">
        <v>0.104</v>
      </c>
      <c r="H510" s="47"/>
    </row>
    <row r="511" spans="1:8" ht="15.75" customHeight="1">
      <c r="A511" s="211">
        <v>6</v>
      </c>
      <c r="B511" s="470" t="s">
        <v>47</v>
      </c>
      <c r="C511" s="39">
        <f>SUM(C512:C512)</f>
        <v>275</v>
      </c>
      <c r="D511" s="39">
        <f>SUM(D512:D512)</f>
        <v>0</v>
      </c>
      <c r="E511" s="40">
        <f t="shared" si="29"/>
        <v>11.734545454545454</v>
      </c>
      <c r="F511" s="41">
        <f>SUM(F512:F512)</f>
        <v>3.227</v>
      </c>
      <c r="G511" s="41">
        <f>SUM(G512:G512)</f>
        <v>0.353</v>
      </c>
      <c r="H511" s="42">
        <f>SUM(H512:H512)</f>
        <v>2.16</v>
      </c>
    </row>
    <row r="512" spans="1:8" ht="15.75" customHeight="1">
      <c r="A512" s="415"/>
      <c r="B512" s="59" t="s">
        <v>90</v>
      </c>
      <c r="C512" s="35">
        <v>275</v>
      </c>
      <c r="D512" s="35"/>
      <c r="E512" s="52">
        <f t="shared" si="29"/>
        <v>11.734545454545454</v>
      </c>
      <c r="F512" s="36">
        <v>3.227</v>
      </c>
      <c r="G512" s="36">
        <v>0.353</v>
      </c>
      <c r="H512" s="37">
        <v>2.16</v>
      </c>
    </row>
    <row r="513" spans="1:8" ht="15.75" customHeight="1">
      <c r="A513" s="211">
        <v>7</v>
      </c>
      <c r="B513" s="48" t="s">
        <v>19</v>
      </c>
      <c r="C513" s="39">
        <f>SUM(C514:C514)</f>
        <v>1434</v>
      </c>
      <c r="D513" s="39">
        <f>SUM(D514:D514)</f>
        <v>0</v>
      </c>
      <c r="E513" s="40">
        <f aca="true" t="shared" si="30" ref="E513:E518">F513/C513*1000</f>
        <v>30.481171548117153</v>
      </c>
      <c r="F513" s="41">
        <f>SUM(F514:F514)</f>
        <v>43.71</v>
      </c>
      <c r="G513" s="41">
        <f>SUM(G514:G514)</f>
        <v>37.46</v>
      </c>
      <c r="H513" s="42">
        <f>SUM(H514:H514)</f>
        <v>0</v>
      </c>
    </row>
    <row r="514" spans="1:8" ht="15.75" customHeight="1">
      <c r="A514" s="418"/>
      <c r="B514" s="43" t="s">
        <v>91</v>
      </c>
      <c r="C514" s="30">
        <v>1434</v>
      </c>
      <c r="D514" s="30"/>
      <c r="E514" s="31">
        <f t="shared" si="30"/>
        <v>30.481171548117153</v>
      </c>
      <c r="F514" s="32">
        <v>43.71</v>
      </c>
      <c r="G514" s="32">
        <v>37.46</v>
      </c>
      <c r="H514" s="33"/>
    </row>
    <row r="515" spans="1:8" ht="15.75" customHeight="1">
      <c r="A515" s="211">
        <v>8</v>
      </c>
      <c r="B515" s="48" t="s">
        <v>20</v>
      </c>
      <c r="C515" s="39">
        <f>SUM(C516)</f>
        <v>1445</v>
      </c>
      <c r="D515" s="39">
        <f>SUM(D516)</f>
        <v>0</v>
      </c>
      <c r="E515" s="40">
        <f t="shared" si="30"/>
        <v>20</v>
      </c>
      <c r="F515" s="41">
        <f>SUM(F516)</f>
        <v>28.9</v>
      </c>
      <c r="G515" s="41">
        <f>SUM(G516)</f>
        <v>26.01</v>
      </c>
      <c r="H515" s="42">
        <f>SUM(H516)</f>
        <v>0</v>
      </c>
    </row>
    <row r="516" spans="1:8" ht="15.75" customHeight="1">
      <c r="A516" s="215"/>
      <c r="B516" s="59" t="s">
        <v>91</v>
      </c>
      <c r="C516" s="44">
        <v>1445</v>
      </c>
      <c r="D516" s="44"/>
      <c r="E516" s="45">
        <f t="shared" si="30"/>
        <v>20</v>
      </c>
      <c r="F516" s="46">
        <v>28.9</v>
      </c>
      <c r="G516" s="46">
        <v>26.01</v>
      </c>
      <c r="H516" s="47"/>
    </row>
    <row r="517" spans="1:8" s="64" customFormat="1" ht="15.75" customHeight="1">
      <c r="A517" s="211">
        <v>9</v>
      </c>
      <c r="B517" s="48" t="s">
        <v>48</v>
      </c>
      <c r="C517" s="39">
        <f>SUM(C518:C518)</f>
        <v>0</v>
      </c>
      <c r="D517" s="39">
        <f>SUM(D518:D518)</f>
        <v>0</v>
      </c>
      <c r="E517" s="40" t="e">
        <f t="shared" si="30"/>
        <v>#DIV/0!</v>
      </c>
      <c r="F517" s="41">
        <f>SUM(F518:F518)</f>
        <v>12.58</v>
      </c>
      <c r="G517" s="41">
        <f>SUM(G518:G518)</f>
        <v>12.58</v>
      </c>
      <c r="H517" s="42">
        <f>SUM(H518:H518)</f>
        <v>0</v>
      </c>
    </row>
    <row r="518" spans="1:8" ht="15.75" customHeight="1">
      <c r="A518" s="414"/>
      <c r="B518" s="43" t="s">
        <v>90</v>
      </c>
      <c r="C518" s="30"/>
      <c r="D518" s="30"/>
      <c r="E518" s="31" t="e">
        <f t="shared" si="30"/>
        <v>#DIV/0!</v>
      </c>
      <c r="F518" s="32">
        <v>12.58</v>
      </c>
      <c r="G518" s="32">
        <v>12.58</v>
      </c>
      <c r="H518" s="33"/>
    </row>
    <row r="519" spans="1:8" ht="15.75" customHeight="1">
      <c r="A519" s="245" t="s">
        <v>45</v>
      </c>
      <c r="B519" s="246" t="s">
        <v>109</v>
      </c>
      <c r="C519" s="247">
        <f>C501+C503+C505+C507+C509+C511+C513+C515+C517</f>
        <v>3359</v>
      </c>
      <c r="D519" s="247">
        <f>D501+D503+D505+D507+D509+D511+D513+D515+D517</f>
        <v>0</v>
      </c>
      <c r="E519" s="486"/>
      <c r="F519" s="247">
        <f>F501+F503+F505+F507+F509+F511+F513+F515+F517</f>
        <v>89.272</v>
      </c>
      <c r="G519" s="247">
        <f>G501+G503+G505+G507+G509+G511+G513+G515+G517</f>
        <v>77.258</v>
      </c>
      <c r="H519" s="350">
        <f>H501+H503+H505+H507+H509+H511+H513+H515+H517</f>
        <v>2.16</v>
      </c>
    </row>
    <row r="520" spans="1:8" ht="15.75" customHeight="1">
      <c r="A520" s="417"/>
      <c r="B520" s="65" t="s">
        <v>52</v>
      </c>
      <c r="C520" s="66"/>
      <c r="D520" s="66"/>
      <c r="E520" s="69"/>
      <c r="F520" s="67"/>
      <c r="G520" s="67"/>
      <c r="H520" s="68"/>
    </row>
    <row r="521" spans="1:8" ht="15.75" customHeight="1">
      <c r="A521" s="217">
        <v>1</v>
      </c>
      <c r="B521" s="60" t="s">
        <v>133</v>
      </c>
      <c r="C521" s="61">
        <f>SUM(C522:C522)</f>
        <v>106</v>
      </c>
      <c r="D521" s="61">
        <f>SUM(D522:D522)</f>
        <v>0</v>
      </c>
      <c r="E521" s="70">
        <f aca="true" t="shared" si="31" ref="E521:E536">F521/C521*1000</f>
        <v>15.79245283018868</v>
      </c>
      <c r="F521" s="61">
        <f>SUM(F522:F522)</f>
        <v>1.674</v>
      </c>
      <c r="G521" s="61">
        <f>SUM(G522:G522)</f>
        <v>1.519</v>
      </c>
      <c r="H521" s="63">
        <f>SUM(H522:H522)</f>
        <v>0</v>
      </c>
    </row>
    <row r="522" spans="1:8" ht="15.75" customHeight="1">
      <c r="A522" s="215"/>
      <c r="B522" s="59" t="s">
        <v>90</v>
      </c>
      <c r="C522" s="44">
        <v>106</v>
      </c>
      <c r="D522" s="44"/>
      <c r="E522" s="45">
        <f t="shared" si="31"/>
        <v>15.79245283018868</v>
      </c>
      <c r="F522" s="46">
        <v>1.674</v>
      </c>
      <c r="G522" s="46">
        <v>1.519</v>
      </c>
      <c r="H522" s="47"/>
    </row>
    <row r="523" spans="1:8" ht="15.75" customHeight="1">
      <c r="A523" s="217">
        <v>2</v>
      </c>
      <c r="B523" s="60" t="s">
        <v>35</v>
      </c>
      <c r="C523" s="61">
        <f>SUM(C524:C524)</f>
        <v>70</v>
      </c>
      <c r="D523" s="61">
        <f>SUM(D524:D524)</f>
        <v>0</v>
      </c>
      <c r="E523" s="70">
        <f t="shared" si="31"/>
        <v>2.6142857142857143</v>
      </c>
      <c r="F523" s="72">
        <f>SUM(F524:F524)</f>
        <v>0.183</v>
      </c>
      <c r="G523" s="72">
        <f>SUM(G524:G524)</f>
        <v>0.183</v>
      </c>
      <c r="H523" s="73">
        <f>SUM(H524:H524)</f>
        <v>0</v>
      </c>
    </row>
    <row r="524" spans="1:8" ht="15.75" customHeight="1">
      <c r="A524" s="215"/>
      <c r="B524" s="59" t="s">
        <v>91</v>
      </c>
      <c r="C524" s="44">
        <v>70</v>
      </c>
      <c r="D524" s="44"/>
      <c r="E524" s="45">
        <f t="shared" si="31"/>
        <v>2.6142857142857143</v>
      </c>
      <c r="F524" s="46">
        <v>0.183</v>
      </c>
      <c r="G524" s="46">
        <v>0.183</v>
      </c>
      <c r="H524" s="47"/>
    </row>
    <row r="525" spans="1:8" ht="15.75" customHeight="1">
      <c r="A525" s="217">
        <v>3</v>
      </c>
      <c r="B525" s="60" t="s">
        <v>24</v>
      </c>
      <c r="C525" s="61">
        <f>SUM(C526:C526)</f>
        <v>0</v>
      </c>
      <c r="D525" s="61">
        <f>SUM(D526:D526)</f>
        <v>0</v>
      </c>
      <c r="E525" s="70" t="e">
        <f>F525/C525*1000</f>
        <v>#DIV/0!</v>
      </c>
      <c r="F525" s="61">
        <f>SUM(F526:F526)</f>
        <v>0.764</v>
      </c>
      <c r="G525" s="61">
        <f>SUM(G526:G526)</f>
        <v>0.764</v>
      </c>
      <c r="H525" s="63">
        <f>SUM(H526:H526)</f>
        <v>0</v>
      </c>
    </row>
    <row r="526" spans="1:8" ht="15.75" customHeight="1">
      <c r="A526" s="215"/>
      <c r="B526" s="59" t="s">
        <v>90</v>
      </c>
      <c r="C526" s="44"/>
      <c r="D526" s="44"/>
      <c r="E526" s="45" t="e">
        <f>F526/C526*1000</f>
        <v>#DIV/0!</v>
      </c>
      <c r="F526" s="46">
        <f>0.436+0.328</f>
        <v>0.764</v>
      </c>
      <c r="G526" s="46">
        <f>0.328+0.436</f>
        <v>0.764</v>
      </c>
      <c r="H526" s="47"/>
    </row>
    <row r="527" spans="1:8" ht="15.75" customHeight="1">
      <c r="A527" s="211">
        <v>4</v>
      </c>
      <c r="B527" s="194" t="s">
        <v>78</v>
      </c>
      <c r="C527" s="195">
        <f>SUM(C528:C528)</f>
        <v>0</v>
      </c>
      <c r="D527" s="195">
        <f>SUM(D528:D528)</f>
        <v>0</v>
      </c>
      <c r="E527" s="205" t="e">
        <f t="shared" si="31"/>
        <v>#DIV/0!</v>
      </c>
      <c r="F527" s="41">
        <f>SUM(F528:F528)</f>
        <v>0.5</v>
      </c>
      <c r="G527" s="41">
        <f>SUM(G528:G528)</f>
        <v>0.5</v>
      </c>
      <c r="H527" s="42">
        <f>SUM(H528:H528)</f>
        <v>0</v>
      </c>
    </row>
    <row r="528" spans="1:8" ht="15.75" customHeight="1">
      <c r="A528" s="220"/>
      <c r="B528" s="197" t="s">
        <v>90</v>
      </c>
      <c r="C528" s="198"/>
      <c r="D528" s="198"/>
      <c r="E528" s="199" t="e">
        <f t="shared" si="31"/>
        <v>#DIV/0!</v>
      </c>
      <c r="F528" s="46">
        <v>0.5</v>
      </c>
      <c r="G528" s="46">
        <v>0.5</v>
      </c>
      <c r="H528" s="47"/>
    </row>
    <row r="529" spans="1:8" ht="15.75" customHeight="1">
      <c r="A529" s="211">
        <v>5</v>
      </c>
      <c r="B529" s="38" t="s">
        <v>140</v>
      </c>
      <c r="C529" s="39">
        <f>SUM(C530)</f>
        <v>18</v>
      </c>
      <c r="D529" s="39">
        <f>SUM(D530)</f>
        <v>0</v>
      </c>
      <c r="E529" s="40">
        <f>F529/C529*1000</f>
        <v>11.11111111111111</v>
      </c>
      <c r="F529" s="41">
        <f>SUM(F530)</f>
        <v>0.2</v>
      </c>
      <c r="G529" s="41">
        <f>SUM(G530)</f>
        <v>0.2</v>
      </c>
      <c r="H529" s="42">
        <f>SUM(H530)</f>
        <v>0</v>
      </c>
    </row>
    <row r="530" spans="1:8" ht="15.75" customHeight="1">
      <c r="A530" s="215"/>
      <c r="B530" s="49" t="s">
        <v>90</v>
      </c>
      <c r="C530" s="44">
        <v>18</v>
      </c>
      <c r="D530" s="44"/>
      <c r="E530" s="45">
        <f>F530/C530*1000</f>
        <v>11.11111111111111</v>
      </c>
      <c r="F530" s="46">
        <v>0.2</v>
      </c>
      <c r="G530" s="46">
        <v>0.2</v>
      </c>
      <c r="H530" s="47"/>
    </row>
    <row r="531" spans="1:8" ht="15.75" customHeight="1">
      <c r="A531" s="217">
        <v>6</v>
      </c>
      <c r="B531" s="60" t="s">
        <v>36</v>
      </c>
      <c r="C531" s="61">
        <f>SUM(C532:C532)</f>
        <v>0</v>
      </c>
      <c r="D531" s="61">
        <f>SUM(D532:D532)</f>
        <v>0</v>
      </c>
      <c r="E531" s="70" t="e">
        <f>F531/C531*1000</f>
        <v>#DIV/0!</v>
      </c>
      <c r="F531" s="61">
        <f>SUM(F532:F532)</f>
        <v>3.49</v>
      </c>
      <c r="G531" s="61">
        <f>SUM(G532:G532)</f>
        <v>3.49</v>
      </c>
      <c r="H531" s="63">
        <f>SUM(H532:H532)</f>
        <v>0</v>
      </c>
    </row>
    <row r="532" spans="1:8" ht="15.75" customHeight="1">
      <c r="A532" s="215"/>
      <c r="B532" s="59" t="s">
        <v>90</v>
      </c>
      <c r="C532" s="44"/>
      <c r="D532" s="44"/>
      <c r="E532" s="45" t="e">
        <f>F532/C532*1000</f>
        <v>#DIV/0!</v>
      </c>
      <c r="F532" s="46">
        <v>3.49</v>
      </c>
      <c r="G532" s="46">
        <v>3.49</v>
      </c>
      <c r="H532" s="47"/>
    </row>
    <row r="533" spans="1:8" ht="15.75" customHeight="1">
      <c r="A533" s="217">
        <v>7</v>
      </c>
      <c r="B533" s="60" t="s">
        <v>40</v>
      </c>
      <c r="C533" s="61">
        <f>SUM(C534:C534)</f>
        <v>5</v>
      </c>
      <c r="D533" s="61">
        <f>SUM(D534:D534)</f>
        <v>0</v>
      </c>
      <c r="E533" s="210">
        <f t="shared" si="31"/>
        <v>15</v>
      </c>
      <c r="F533" s="72">
        <f>SUM(F534:F534)</f>
        <v>0.075</v>
      </c>
      <c r="G533" s="72">
        <f>SUM(G534:G534)</f>
        <v>0.075</v>
      </c>
      <c r="H533" s="73">
        <f>SUM(H534:H534)</f>
        <v>0</v>
      </c>
    </row>
    <row r="534" spans="1:8" ht="15.75" customHeight="1">
      <c r="A534" s="215"/>
      <c r="B534" s="59" t="s">
        <v>91</v>
      </c>
      <c r="C534" s="44">
        <v>5</v>
      </c>
      <c r="D534" s="44"/>
      <c r="E534" s="77">
        <f t="shared" si="31"/>
        <v>15</v>
      </c>
      <c r="F534" s="46">
        <v>0.075</v>
      </c>
      <c r="G534" s="46">
        <v>0.075</v>
      </c>
      <c r="H534" s="47"/>
    </row>
    <row r="535" spans="1:8" ht="15.75" customHeight="1">
      <c r="A535" s="217">
        <v>8</v>
      </c>
      <c r="B535" s="60" t="s">
        <v>87</v>
      </c>
      <c r="C535" s="61">
        <f>SUM(C536:C536)</f>
        <v>1000</v>
      </c>
      <c r="D535" s="61">
        <f>SUM(D536:D536)</f>
        <v>0</v>
      </c>
      <c r="E535" s="70">
        <f t="shared" si="31"/>
        <v>6</v>
      </c>
      <c r="F535" s="72">
        <f>SUM(F536:F536)</f>
        <v>6</v>
      </c>
      <c r="G535" s="72">
        <f>SUM(G536:G536)</f>
        <v>6</v>
      </c>
      <c r="H535" s="73">
        <f>SUM(H536:H536)</f>
        <v>0</v>
      </c>
    </row>
    <row r="536" spans="1:8" ht="15.75" customHeight="1">
      <c r="A536" s="215"/>
      <c r="B536" s="59" t="s">
        <v>91</v>
      </c>
      <c r="C536" s="44">
        <v>1000</v>
      </c>
      <c r="D536" s="44"/>
      <c r="E536" s="45">
        <f t="shared" si="31"/>
        <v>6</v>
      </c>
      <c r="F536" s="46">
        <v>6</v>
      </c>
      <c r="G536" s="46">
        <v>6</v>
      </c>
      <c r="H536" s="47"/>
    </row>
    <row r="537" spans="1:8" ht="15.75" customHeight="1">
      <c r="A537" s="379" t="s">
        <v>45</v>
      </c>
      <c r="B537" s="380" t="s">
        <v>111</v>
      </c>
      <c r="C537" s="384">
        <f>C521+C523+C527+C529+C533+C535+C525+C531</f>
        <v>1199</v>
      </c>
      <c r="D537" s="384">
        <f>D521+D523+D527+D529+D533+D535+D525+D531</f>
        <v>0</v>
      </c>
      <c r="E537" s="384"/>
      <c r="F537" s="385">
        <f>F521+F523+F527+F529+F533+F535+F525+F531</f>
        <v>12.886000000000001</v>
      </c>
      <c r="G537" s="385">
        <f>G521+G523+G527+G529+G533+G535+G525+G531</f>
        <v>12.731</v>
      </c>
      <c r="H537" s="386">
        <f>H521+H523+H527+H529+H533+H535+H525+H531</f>
        <v>0</v>
      </c>
    </row>
    <row r="538" spans="1:8" ht="15.75" customHeight="1">
      <c r="A538" s="417"/>
      <c r="B538" s="65" t="s">
        <v>49</v>
      </c>
      <c r="C538" s="66"/>
      <c r="D538" s="66"/>
      <c r="E538" s="69"/>
      <c r="F538" s="67"/>
      <c r="G538" s="67"/>
      <c r="H538" s="68"/>
    </row>
    <row r="539" spans="1:8" ht="15.75" customHeight="1">
      <c r="A539" s="217">
        <v>1</v>
      </c>
      <c r="B539" s="60" t="s">
        <v>68</v>
      </c>
      <c r="C539" s="61">
        <f>SUM(C540)</f>
        <v>900</v>
      </c>
      <c r="D539" s="61">
        <f>SUM(D540)</f>
        <v>0</v>
      </c>
      <c r="E539" s="70">
        <f aca="true" t="shared" si="32" ref="E539:E548">F539/C539*1000</f>
        <v>17</v>
      </c>
      <c r="F539" s="72">
        <f>SUM(F540)</f>
        <v>15.3</v>
      </c>
      <c r="G539" s="72">
        <f>SUM(G540)</f>
        <v>15.3</v>
      </c>
      <c r="H539" s="73">
        <f>SUM(H540)</f>
        <v>0</v>
      </c>
    </row>
    <row r="540" spans="1:8" ht="15.75" customHeight="1">
      <c r="A540" s="215"/>
      <c r="B540" s="59" t="s">
        <v>91</v>
      </c>
      <c r="C540" s="44">
        <v>900</v>
      </c>
      <c r="D540" s="44"/>
      <c r="E540" s="45">
        <f t="shared" si="32"/>
        <v>17</v>
      </c>
      <c r="F540" s="46">
        <v>15.3</v>
      </c>
      <c r="G540" s="46">
        <v>15.3</v>
      </c>
      <c r="H540" s="47"/>
    </row>
    <row r="541" spans="1:8" ht="15.75" customHeight="1">
      <c r="A541" s="217">
        <v>2</v>
      </c>
      <c r="B541" s="60" t="s">
        <v>107</v>
      </c>
      <c r="C541" s="61">
        <f>SUM(C542)</f>
        <v>16</v>
      </c>
      <c r="D541" s="61">
        <f>SUM(D542)</f>
        <v>0</v>
      </c>
      <c r="E541" s="70">
        <f>F541/C541*1000</f>
        <v>1</v>
      </c>
      <c r="F541" s="72">
        <f>SUM(F542)</f>
        <v>0.016</v>
      </c>
      <c r="G541" s="72">
        <f>SUM(G542)</f>
        <v>0.016</v>
      </c>
      <c r="H541" s="73">
        <f>SUM(H542)</f>
        <v>0</v>
      </c>
    </row>
    <row r="542" spans="1:8" ht="15.75" customHeight="1">
      <c r="A542" s="215"/>
      <c r="B542" s="59" t="s">
        <v>91</v>
      </c>
      <c r="C542" s="44">
        <v>16</v>
      </c>
      <c r="D542" s="44"/>
      <c r="E542" s="45">
        <f>F542/C542*1000</f>
        <v>1</v>
      </c>
      <c r="F542" s="46">
        <v>0.016</v>
      </c>
      <c r="G542" s="46">
        <v>0.016</v>
      </c>
      <c r="H542" s="47"/>
    </row>
    <row r="543" spans="1:8" ht="15.75" customHeight="1">
      <c r="A543" s="211">
        <v>3</v>
      </c>
      <c r="B543" s="48" t="s">
        <v>60</v>
      </c>
      <c r="C543" s="39">
        <f>SUM(C544)</f>
        <v>0</v>
      </c>
      <c r="D543" s="39">
        <f>SUM(D544)</f>
        <v>0</v>
      </c>
      <c r="E543" s="40" t="e">
        <f t="shared" si="32"/>
        <v>#DIV/0!</v>
      </c>
      <c r="F543" s="41">
        <f>SUM(F544)</f>
        <v>0.535</v>
      </c>
      <c r="G543" s="41">
        <f>SUM(G544)</f>
        <v>0.535</v>
      </c>
      <c r="H543" s="42">
        <f>SUM(H544)</f>
        <v>0</v>
      </c>
    </row>
    <row r="544" spans="1:8" ht="15.75" customHeight="1">
      <c r="A544" s="215"/>
      <c r="B544" s="59" t="s">
        <v>90</v>
      </c>
      <c r="C544" s="44"/>
      <c r="D544" s="44"/>
      <c r="E544" s="45" t="e">
        <f t="shared" si="32"/>
        <v>#DIV/0!</v>
      </c>
      <c r="F544" s="46">
        <v>0.535</v>
      </c>
      <c r="G544" s="46">
        <v>0.535</v>
      </c>
      <c r="H544" s="47"/>
    </row>
    <row r="545" spans="1:8" ht="15.75" customHeight="1">
      <c r="A545" s="211">
        <v>4</v>
      </c>
      <c r="B545" s="48" t="s">
        <v>124</v>
      </c>
      <c r="C545" s="39">
        <f>SUM(C546)</f>
        <v>0</v>
      </c>
      <c r="D545" s="39">
        <f>SUM(D546)</f>
        <v>0</v>
      </c>
      <c r="E545" s="40" t="e">
        <f t="shared" si="32"/>
        <v>#DIV/0!</v>
      </c>
      <c r="F545" s="41">
        <f>SUM(F546)</f>
        <v>0.112</v>
      </c>
      <c r="G545" s="41">
        <f>SUM(G546)</f>
        <v>0.112</v>
      </c>
      <c r="H545" s="42">
        <f>SUM(H546)</f>
        <v>0</v>
      </c>
    </row>
    <row r="546" spans="1:8" ht="15.75" customHeight="1">
      <c r="A546" s="215"/>
      <c r="B546" s="59" t="s">
        <v>90</v>
      </c>
      <c r="C546" s="44"/>
      <c r="D546" s="44"/>
      <c r="E546" s="45" t="e">
        <f t="shared" si="32"/>
        <v>#DIV/0!</v>
      </c>
      <c r="F546" s="46">
        <v>0.112</v>
      </c>
      <c r="G546" s="46">
        <v>0.112</v>
      </c>
      <c r="H546" s="47"/>
    </row>
    <row r="547" spans="1:8" ht="15.75" customHeight="1">
      <c r="A547" s="217">
        <v>5</v>
      </c>
      <c r="B547" s="60" t="s">
        <v>83</v>
      </c>
      <c r="C547" s="61">
        <f>SUM(C548:C548)</f>
        <v>0</v>
      </c>
      <c r="D547" s="61">
        <f>SUM(D548:D548)</f>
        <v>0</v>
      </c>
      <c r="E547" s="70" t="e">
        <f t="shared" si="32"/>
        <v>#DIV/0!</v>
      </c>
      <c r="F547" s="72">
        <f>SUM(F548:F548)</f>
        <v>1.71</v>
      </c>
      <c r="G547" s="72">
        <f>SUM(G548:G548)</f>
        <v>1.71</v>
      </c>
      <c r="H547" s="73">
        <f>SUM(H548:H548)</f>
        <v>0</v>
      </c>
    </row>
    <row r="548" spans="1:8" ht="15.75" customHeight="1">
      <c r="A548" s="215"/>
      <c r="B548" s="59" t="s">
        <v>90</v>
      </c>
      <c r="C548" s="44"/>
      <c r="D548" s="44"/>
      <c r="E548" s="45" t="e">
        <f t="shared" si="32"/>
        <v>#DIV/0!</v>
      </c>
      <c r="F548" s="46">
        <v>1.71</v>
      </c>
      <c r="G548" s="46">
        <v>1.71</v>
      </c>
      <c r="H548" s="47"/>
    </row>
    <row r="549" spans="1:8" ht="15.75" customHeight="1">
      <c r="A549" s="217">
        <v>6</v>
      </c>
      <c r="B549" s="60" t="s">
        <v>8</v>
      </c>
      <c r="C549" s="61">
        <f>SUM(C550:C551)</f>
        <v>145</v>
      </c>
      <c r="D549" s="61">
        <f>SUM(D550:D551)</f>
        <v>0</v>
      </c>
      <c r="E549" s="70">
        <f>F549/C549*1000</f>
        <v>34.13793103448276</v>
      </c>
      <c r="F549" s="72">
        <f>SUM(F550:F551)</f>
        <v>4.95</v>
      </c>
      <c r="G549" s="72">
        <f>SUM(G550:G551)</f>
        <v>1.35</v>
      </c>
      <c r="H549" s="73">
        <f>SUM(H550:H551)</f>
        <v>0</v>
      </c>
    </row>
    <row r="550" spans="1:8" ht="15.75" customHeight="1">
      <c r="A550" s="414"/>
      <c r="B550" s="43" t="s">
        <v>90</v>
      </c>
      <c r="C550" s="30"/>
      <c r="D550" s="30"/>
      <c r="E550" s="31" t="e">
        <f>F550/C550*1000</f>
        <v>#DIV/0!</v>
      </c>
      <c r="F550" s="32">
        <v>4.08</v>
      </c>
      <c r="G550" s="32">
        <v>0.48</v>
      </c>
      <c r="H550" s="33"/>
    </row>
    <row r="551" spans="1:8" ht="15.75" customHeight="1" thickBot="1">
      <c r="A551" s="419"/>
      <c r="B551" s="51" t="s">
        <v>91</v>
      </c>
      <c r="C551" s="35">
        <v>145</v>
      </c>
      <c r="D551" s="35"/>
      <c r="E551" s="52">
        <f>F551/C551*1000</f>
        <v>6</v>
      </c>
      <c r="F551" s="36">
        <v>0.87</v>
      </c>
      <c r="G551" s="36">
        <v>0.87</v>
      </c>
      <c r="H551" s="37"/>
    </row>
    <row r="552" spans="1:8" ht="15.75" customHeight="1" thickBot="1">
      <c r="A552" s="377" t="s">
        <v>45</v>
      </c>
      <c r="B552" s="378" t="s">
        <v>110</v>
      </c>
      <c r="C552" s="387">
        <f>C539+C543+C545++C547+C549+C541</f>
        <v>1061</v>
      </c>
      <c r="D552" s="387">
        <f>D539+D543+D545++D547+D549+D541</f>
        <v>0</v>
      </c>
      <c r="E552" s="387"/>
      <c r="F552" s="442">
        <f>F539+F543+F545++F547+F549+F541</f>
        <v>22.622999999999998</v>
      </c>
      <c r="G552" s="387">
        <f>G539+G543+G545++G547+G549+G541</f>
        <v>19.023</v>
      </c>
      <c r="H552" s="388">
        <f>H539+H543+H545++H547+H549+H541</f>
        <v>0</v>
      </c>
    </row>
    <row r="553" spans="1:8" ht="15.75" customHeight="1" thickBot="1">
      <c r="A553" s="221" t="s">
        <v>45</v>
      </c>
      <c r="B553" s="200" t="s">
        <v>12</v>
      </c>
      <c r="C553" s="201">
        <f>C552+C537+C519</f>
        <v>5619</v>
      </c>
      <c r="D553" s="201">
        <f>D552+D537+D519</f>
        <v>0</v>
      </c>
      <c r="E553" s="202"/>
      <c r="F553" s="206">
        <f>F552+F537+F519</f>
        <v>124.781</v>
      </c>
      <c r="G553" s="206">
        <f>G552+G537+G519</f>
        <v>109.012</v>
      </c>
      <c r="H553" s="207">
        <f>H552+H537+H519</f>
        <v>2.16</v>
      </c>
    </row>
    <row r="554" spans="1:8" ht="15.75" customHeight="1">
      <c r="A554" s="416" t="s">
        <v>158</v>
      </c>
      <c r="B554" s="16" t="s">
        <v>42</v>
      </c>
      <c r="C554" s="17"/>
      <c r="D554" s="17"/>
      <c r="E554" s="17"/>
      <c r="F554" s="18"/>
      <c r="G554" s="18"/>
      <c r="H554" s="19"/>
    </row>
    <row r="555" spans="1:8" ht="15.75" customHeight="1">
      <c r="A555" s="417"/>
      <c r="B555" s="65" t="s">
        <v>51</v>
      </c>
      <c r="C555" s="66"/>
      <c r="D555" s="66"/>
      <c r="E555" s="66"/>
      <c r="F555" s="67"/>
      <c r="G555" s="67"/>
      <c r="H555" s="68"/>
    </row>
    <row r="556" spans="1:8" ht="15.75" customHeight="1">
      <c r="A556" s="211">
        <v>1</v>
      </c>
      <c r="B556" s="48" t="s">
        <v>46</v>
      </c>
      <c r="C556" s="39">
        <f>SUM(C557:C557)</f>
        <v>80</v>
      </c>
      <c r="D556" s="39">
        <f>SUM(D557:D557)</f>
        <v>0</v>
      </c>
      <c r="E556" s="40">
        <f>F556/C556*1000</f>
        <v>12.274999999999999</v>
      </c>
      <c r="F556" s="41">
        <f>SUM(F557:F557)</f>
        <v>0.982</v>
      </c>
      <c r="G556" s="41">
        <f>SUM(G557:G557)</f>
        <v>0.39</v>
      </c>
      <c r="H556" s="42">
        <f>SUM(H557:H557)</f>
        <v>0.592</v>
      </c>
    </row>
    <row r="557" spans="1:8" ht="15.75" customHeight="1">
      <c r="A557" s="467"/>
      <c r="B557" s="51" t="s">
        <v>90</v>
      </c>
      <c r="C557" s="35">
        <v>80</v>
      </c>
      <c r="D557" s="35"/>
      <c r="E557" s="52">
        <f>F557/C557*1000</f>
        <v>12.274999999999999</v>
      </c>
      <c r="F557" s="36">
        <v>0.982</v>
      </c>
      <c r="G557" s="36">
        <v>0.39</v>
      </c>
      <c r="H557" s="37">
        <v>0.592</v>
      </c>
    </row>
    <row r="558" spans="1:8" ht="15.75" customHeight="1">
      <c r="A558" s="211">
        <v>2</v>
      </c>
      <c r="B558" s="48" t="s">
        <v>47</v>
      </c>
      <c r="C558" s="39">
        <f>SUM(C559:C559)</f>
        <v>0</v>
      </c>
      <c r="D558" s="39">
        <f>SUM(D559:D559)</f>
        <v>0</v>
      </c>
      <c r="E558" s="40" t="e">
        <f aca="true" t="shared" si="33" ref="E558:E565">F558/C558*1000</f>
        <v>#DIV/0!</v>
      </c>
      <c r="F558" s="41">
        <f>SUM(F559:F559)</f>
        <v>1.1</v>
      </c>
      <c r="G558" s="41">
        <f>SUM(G559:G559)</f>
        <v>1.1</v>
      </c>
      <c r="H558" s="42">
        <f>SUM(H559:H559)</f>
        <v>0</v>
      </c>
    </row>
    <row r="559" spans="1:8" ht="15.75" customHeight="1">
      <c r="A559" s="415"/>
      <c r="B559" s="51" t="s">
        <v>90</v>
      </c>
      <c r="C559" s="35"/>
      <c r="D559" s="35"/>
      <c r="E559" s="52" t="e">
        <f t="shared" si="33"/>
        <v>#DIV/0!</v>
      </c>
      <c r="F559" s="36">
        <v>1.1</v>
      </c>
      <c r="G559" s="36">
        <v>1.1</v>
      </c>
      <c r="H559" s="37"/>
    </row>
    <row r="560" spans="1:8" ht="15.75" customHeight="1">
      <c r="A560" s="211">
        <v>3</v>
      </c>
      <c r="B560" s="48" t="s">
        <v>185</v>
      </c>
      <c r="C560" s="39">
        <f>SUM(C561)</f>
        <v>36</v>
      </c>
      <c r="D560" s="39">
        <f>SUM(D561)</f>
        <v>0</v>
      </c>
      <c r="E560" s="40">
        <f t="shared" si="33"/>
        <v>46.47222222222222</v>
      </c>
      <c r="F560" s="41">
        <f>SUM(F561)</f>
        <v>1.673</v>
      </c>
      <c r="G560" s="41">
        <f>SUM(G561)</f>
        <v>1.463</v>
      </c>
      <c r="H560" s="42">
        <f>SUM(H561)</f>
        <v>0.21</v>
      </c>
    </row>
    <row r="561" spans="1:8" ht="15.75" customHeight="1">
      <c r="A561" s="215"/>
      <c r="B561" s="59" t="s">
        <v>90</v>
      </c>
      <c r="C561" s="44">
        <v>36</v>
      </c>
      <c r="D561" s="44"/>
      <c r="E561" s="45">
        <f t="shared" si="33"/>
        <v>46.47222222222222</v>
      </c>
      <c r="F561" s="46">
        <v>1.673</v>
      </c>
      <c r="G561" s="46">
        <v>1.463</v>
      </c>
      <c r="H561" s="47">
        <v>0.21</v>
      </c>
    </row>
    <row r="562" spans="1:8" ht="15.75" customHeight="1">
      <c r="A562" s="211">
        <v>4</v>
      </c>
      <c r="B562" s="48" t="s">
        <v>19</v>
      </c>
      <c r="C562" s="39">
        <f>SUM(C563:C563)</f>
        <v>220</v>
      </c>
      <c r="D562" s="39">
        <f>SUM(D563:D563)</f>
        <v>0</v>
      </c>
      <c r="E562" s="40">
        <f t="shared" si="33"/>
        <v>2.590909090909091</v>
      </c>
      <c r="F562" s="41">
        <f>SUM(F563:F563)</f>
        <v>0.57</v>
      </c>
      <c r="G562" s="41">
        <f>SUM(G563:G563)</f>
        <v>0.57</v>
      </c>
      <c r="H562" s="42">
        <f>SUM(H563:H563)</f>
        <v>0</v>
      </c>
    </row>
    <row r="563" spans="1:8" ht="15.75" customHeight="1">
      <c r="A563" s="414"/>
      <c r="B563" s="43" t="s">
        <v>90</v>
      </c>
      <c r="C563" s="30">
        <v>220</v>
      </c>
      <c r="D563" s="30"/>
      <c r="E563" s="31">
        <f t="shared" si="33"/>
        <v>2.590909090909091</v>
      </c>
      <c r="F563" s="32">
        <v>0.57</v>
      </c>
      <c r="G563" s="32">
        <v>0.57</v>
      </c>
      <c r="H563" s="33"/>
    </row>
    <row r="564" spans="1:8" s="64" customFormat="1" ht="15.75" customHeight="1">
      <c r="A564" s="211">
        <v>5</v>
      </c>
      <c r="B564" s="48" t="s">
        <v>48</v>
      </c>
      <c r="C564" s="39">
        <f>SUM(C565:C565)</f>
        <v>50</v>
      </c>
      <c r="D564" s="39">
        <f>SUM(D565:D565)</f>
        <v>0</v>
      </c>
      <c r="E564" s="40">
        <f t="shared" si="33"/>
        <v>11.639999999999999</v>
      </c>
      <c r="F564" s="41">
        <f>SUM(F565:F565)</f>
        <v>0.582</v>
      </c>
      <c r="G564" s="41">
        <f>SUM(G565:G565)</f>
        <v>0</v>
      </c>
      <c r="H564" s="42">
        <f>SUM(H565:H565)</f>
        <v>0</v>
      </c>
    </row>
    <row r="565" spans="1:8" ht="15.75" customHeight="1">
      <c r="A565" s="414"/>
      <c r="B565" s="43" t="s">
        <v>90</v>
      </c>
      <c r="C565" s="30">
        <v>50</v>
      </c>
      <c r="D565" s="30"/>
      <c r="E565" s="31">
        <f t="shared" si="33"/>
        <v>11.639999999999999</v>
      </c>
      <c r="F565" s="32">
        <v>0.582</v>
      </c>
      <c r="G565" s="32"/>
      <c r="H565" s="33"/>
    </row>
    <row r="566" spans="1:8" ht="15.75" customHeight="1">
      <c r="A566" s="245" t="s">
        <v>158</v>
      </c>
      <c r="B566" s="246" t="s">
        <v>109</v>
      </c>
      <c r="C566" s="247">
        <f>C558+C560+C562+C564+C556</f>
        <v>386</v>
      </c>
      <c r="D566" s="247">
        <f>D558+D560+D562+D564+D556</f>
        <v>0</v>
      </c>
      <c r="E566" s="247"/>
      <c r="F566" s="389">
        <f>F558+F560+F562+F564+F556</f>
        <v>4.907</v>
      </c>
      <c r="G566" s="389">
        <f>G558+G560+G562+G564+G556</f>
        <v>3.523</v>
      </c>
      <c r="H566" s="390">
        <f>H558+H560+H562+H564+H556</f>
        <v>0.8019999999999999</v>
      </c>
    </row>
    <row r="567" spans="1:8" ht="15.75" customHeight="1">
      <c r="A567" s="417"/>
      <c r="B567" s="65" t="s">
        <v>52</v>
      </c>
      <c r="C567" s="66"/>
      <c r="D567" s="66"/>
      <c r="E567" s="69"/>
      <c r="F567" s="67"/>
      <c r="G567" s="67"/>
      <c r="H567" s="68"/>
    </row>
    <row r="568" spans="1:8" ht="15.75" customHeight="1">
      <c r="A568" s="211">
        <v>1</v>
      </c>
      <c r="B568" s="48" t="s">
        <v>25</v>
      </c>
      <c r="C568" s="39">
        <f>SUM(C569:C569)</f>
        <v>80</v>
      </c>
      <c r="D568" s="39">
        <f>SUM(D569:D569)</f>
        <v>0</v>
      </c>
      <c r="E568" s="40">
        <f aca="true" t="shared" si="34" ref="E568:E575">F568/C568*1000</f>
        <v>10</v>
      </c>
      <c r="F568" s="41">
        <f>SUM(F569:F569)</f>
        <v>0.8</v>
      </c>
      <c r="G568" s="41">
        <f>SUM(G569:G569)</f>
        <v>0.8</v>
      </c>
      <c r="H568" s="42">
        <f>SUM(H569:H569)</f>
        <v>0</v>
      </c>
    </row>
    <row r="569" spans="1:8" ht="15.75" customHeight="1">
      <c r="A569" s="215"/>
      <c r="B569" s="59" t="s">
        <v>91</v>
      </c>
      <c r="C569" s="44">
        <v>80</v>
      </c>
      <c r="D569" s="44"/>
      <c r="E569" s="45">
        <f t="shared" si="34"/>
        <v>10</v>
      </c>
      <c r="F569" s="46">
        <v>0.8</v>
      </c>
      <c r="G569" s="46">
        <v>0.8</v>
      </c>
      <c r="H569" s="47"/>
    </row>
    <row r="570" spans="1:8" ht="15.75" customHeight="1">
      <c r="A570" s="211">
        <v>2</v>
      </c>
      <c r="B570" s="48" t="s">
        <v>78</v>
      </c>
      <c r="C570" s="39">
        <f>SUM(C571:C571)</f>
        <v>0</v>
      </c>
      <c r="D570" s="39">
        <f>SUM(D571:D571)</f>
        <v>0</v>
      </c>
      <c r="E570" s="40" t="e">
        <f>F570/C570*1000</f>
        <v>#DIV/0!</v>
      </c>
      <c r="F570" s="41">
        <f>SUM(F571:F571)</f>
        <v>0.586</v>
      </c>
      <c r="G570" s="41">
        <f>SUM(G571:G571)</f>
        <v>0.586</v>
      </c>
      <c r="H570" s="42">
        <f>SUM(H571:H571)</f>
        <v>0</v>
      </c>
    </row>
    <row r="571" spans="1:8" ht="15.75" customHeight="1">
      <c r="A571" s="215"/>
      <c r="B571" s="59"/>
      <c r="C571" s="44"/>
      <c r="D571" s="44"/>
      <c r="E571" s="45" t="e">
        <f>F571/C571*1000</f>
        <v>#DIV/0!</v>
      </c>
      <c r="F571" s="46">
        <v>0.586</v>
      </c>
      <c r="G571" s="46">
        <v>0.586</v>
      </c>
      <c r="H571" s="47"/>
    </row>
    <row r="572" spans="1:8" ht="15.75" customHeight="1">
      <c r="A572" s="211">
        <v>3</v>
      </c>
      <c r="B572" s="194" t="s">
        <v>134</v>
      </c>
      <c r="C572" s="195">
        <f>SUM(C573)</f>
        <v>126</v>
      </c>
      <c r="D572" s="195">
        <f>SUM(D573)</f>
        <v>0</v>
      </c>
      <c r="E572" s="196">
        <f t="shared" si="34"/>
        <v>1.4682539682539681</v>
      </c>
      <c r="F572" s="41">
        <f>SUM(F573)</f>
        <v>0.185</v>
      </c>
      <c r="G572" s="41">
        <f>SUM(G573)</f>
        <v>0.185</v>
      </c>
      <c r="H572" s="318">
        <f>SUM(H573)</f>
        <v>0</v>
      </c>
    </row>
    <row r="573" spans="1:8" ht="15.75" customHeight="1">
      <c r="A573" s="215"/>
      <c r="B573" s="197" t="s">
        <v>88</v>
      </c>
      <c r="C573" s="198">
        <v>126</v>
      </c>
      <c r="D573" s="198"/>
      <c r="E573" s="199">
        <f t="shared" si="34"/>
        <v>1.4682539682539681</v>
      </c>
      <c r="F573" s="46">
        <v>0.185</v>
      </c>
      <c r="G573" s="46">
        <v>0.185</v>
      </c>
      <c r="H573" s="47"/>
    </row>
    <row r="574" spans="1:8" ht="15.75" customHeight="1">
      <c r="A574" s="211">
        <v>4</v>
      </c>
      <c r="B574" s="38" t="s">
        <v>150</v>
      </c>
      <c r="C574" s="39">
        <f>SUM(C575:C575)</f>
        <v>0</v>
      </c>
      <c r="D574" s="39">
        <f>SUM(D575:D575)</f>
        <v>0</v>
      </c>
      <c r="E574" s="40" t="e">
        <f t="shared" si="34"/>
        <v>#DIV/0!</v>
      </c>
      <c r="F574" s="41">
        <f>SUM(F575:F575)</f>
        <v>0.206</v>
      </c>
      <c r="G574" s="41">
        <f>SUM(G575:G575)</f>
        <v>0.206</v>
      </c>
      <c r="H574" s="42">
        <f>SUM(H575:H575)</f>
        <v>0</v>
      </c>
    </row>
    <row r="575" spans="1:8" ht="15.75" customHeight="1">
      <c r="A575" s="215"/>
      <c r="B575" s="59" t="s">
        <v>90</v>
      </c>
      <c r="C575" s="44"/>
      <c r="D575" s="44"/>
      <c r="E575" s="45" t="e">
        <f t="shared" si="34"/>
        <v>#DIV/0!</v>
      </c>
      <c r="F575" s="46">
        <v>0.206</v>
      </c>
      <c r="G575" s="46">
        <v>0.206</v>
      </c>
      <c r="H575" s="47"/>
    </row>
    <row r="576" spans="1:8" ht="15.75" customHeight="1">
      <c r="A576" s="217">
        <v>5</v>
      </c>
      <c r="B576" s="60" t="s">
        <v>40</v>
      </c>
      <c r="C576" s="61">
        <f>SUM(C577:C577)</f>
        <v>200</v>
      </c>
      <c r="D576" s="61">
        <f>SUM(D577:D577)</f>
        <v>0</v>
      </c>
      <c r="E576" s="324">
        <f>F576/C576*1000</f>
        <v>6</v>
      </c>
      <c r="F576" s="72">
        <f>SUM(F577:F577)</f>
        <v>1.2</v>
      </c>
      <c r="G576" s="72">
        <f>SUM(G577:G577)</f>
        <v>1.2</v>
      </c>
      <c r="H576" s="73">
        <f>SUM(H577:H577)</f>
        <v>0</v>
      </c>
    </row>
    <row r="577" spans="1:8" ht="15.75" customHeight="1">
      <c r="A577" s="216"/>
      <c r="B577" s="53" t="s">
        <v>88</v>
      </c>
      <c r="C577" s="54">
        <v>200</v>
      </c>
      <c r="D577" s="54"/>
      <c r="E577" s="209">
        <f>F577/C577*1000</f>
        <v>6</v>
      </c>
      <c r="F577" s="56">
        <v>1.2</v>
      </c>
      <c r="G577" s="56">
        <v>1.2</v>
      </c>
      <c r="H577" s="57"/>
    </row>
    <row r="578" spans="1:8" ht="15.75" customHeight="1">
      <c r="A578" s="257" t="s">
        <v>158</v>
      </c>
      <c r="B578" s="258" t="s">
        <v>111</v>
      </c>
      <c r="C578" s="259">
        <f>C568+C572+C576+C570+C574</f>
        <v>406</v>
      </c>
      <c r="D578" s="259"/>
      <c r="E578" s="259"/>
      <c r="F578" s="259">
        <f>F568+F572+F576+F570+F574</f>
        <v>2.977</v>
      </c>
      <c r="G578" s="259">
        <f>G568+G572+G576+G570+G574</f>
        <v>2.977</v>
      </c>
      <c r="H578" s="319">
        <f>H568+H572+H576+H570+H574</f>
        <v>0</v>
      </c>
    </row>
    <row r="579" spans="1:8" ht="15.75" customHeight="1">
      <c r="A579" s="417"/>
      <c r="B579" s="65" t="s">
        <v>49</v>
      </c>
      <c r="C579" s="66"/>
      <c r="D579" s="66"/>
      <c r="E579" s="69"/>
      <c r="F579" s="67"/>
      <c r="G579" s="67"/>
      <c r="H579" s="68"/>
    </row>
    <row r="580" spans="1:8" ht="15.75" customHeight="1">
      <c r="A580" s="217">
        <v>1</v>
      </c>
      <c r="B580" s="60" t="s">
        <v>68</v>
      </c>
      <c r="C580" s="61">
        <f>SUM(C581)</f>
        <v>2000</v>
      </c>
      <c r="D580" s="61">
        <f>SUM(D581)</f>
        <v>0</v>
      </c>
      <c r="E580" s="70">
        <f>F580/C580*1000</f>
        <v>45</v>
      </c>
      <c r="F580" s="72">
        <f>SUM(F581)</f>
        <v>90</v>
      </c>
      <c r="G580" s="72">
        <f>SUM(G581)</f>
        <v>90</v>
      </c>
      <c r="H580" s="73">
        <f>SUM(H581)</f>
        <v>0</v>
      </c>
    </row>
    <row r="581" spans="1:8" ht="15.75" customHeight="1">
      <c r="A581" s="215"/>
      <c r="B581" s="59" t="s">
        <v>91</v>
      </c>
      <c r="C581" s="44">
        <v>2000</v>
      </c>
      <c r="D581" s="44"/>
      <c r="E581" s="45">
        <f>F581/C581*1000</f>
        <v>45</v>
      </c>
      <c r="F581" s="46">
        <v>90</v>
      </c>
      <c r="G581" s="46">
        <v>90</v>
      </c>
      <c r="H581" s="47"/>
    </row>
    <row r="582" spans="1:8" ht="15.75" customHeight="1">
      <c r="A582" s="217">
        <v>2</v>
      </c>
      <c r="B582" s="60" t="s">
        <v>8</v>
      </c>
      <c r="C582" s="61">
        <f>SUM(C583:C583)</f>
        <v>80</v>
      </c>
      <c r="D582" s="61">
        <f>SUM(D583:D583)</f>
        <v>0</v>
      </c>
      <c r="E582" s="70">
        <f>F582/C582*1000</f>
        <v>79</v>
      </c>
      <c r="F582" s="72">
        <f>SUM(F583:F583)</f>
        <v>6.32</v>
      </c>
      <c r="G582" s="72">
        <f>SUM(G583:G583)</f>
        <v>6.32</v>
      </c>
      <c r="H582" s="73">
        <f>SUM(H583:H583)</f>
        <v>0</v>
      </c>
    </row>
    <row r="583" spans="1:8" ht="15.75" customHeight="1">
      <c r="A583" s="220"/>
      <c r="B583" s="59" t="s">
        <v>88</v>
      </c>
      <c r="C583" s="44">
        <v>80</v>
      </c>
      <c r="D583" s="44"/>
      <c r="E583" s="45">
        <f>F583/C583*1000</f>
        <v>79</v>
      </c>
      <c r="F583" s="46">
        <v>6.32</v>
      </c>
      <c r="G583" s="46">
        <v>6.32</v>
      </c>
      <c r="H583" s="47"/>
    </row>
    <row r="584" spans="1:8" ht="15.75" customHeight="1" thickBot="1">
      <c r="A584" s="248" t="s">
        <v>158</v>
      </c>
      <c r="B584" s="249" t="s">
        <v>110</v>
      </c>
      <c r="C584" s="250">
        <f>C580+C582</f>
        <v>2080</v>
      </c>
      <c r="D584" s="250"/>
      <c r="E584" s="250"/>
      <c r="F584" s="393">
        <f>F580+F582</f>
        <v>96.32</v>
      </c>
      <c r="G584" s="393">
        <f>G580+G582</f>
        <v>96.32</v>
      </c>
      <c r="H584" s="370">
        <f>H580+H582</f>
        <v>0</v>
      </c>
    </row>
    <row r="585" spans="1:8" ht="15.75" customHeight="1" thickBot="1">
      <c r="A585" s="221" t="s">
        <v>158</v>
      </c>
      <c r="B585" s="200" t="s">
        <v>62</v>
      </c>
      <c r="C585" s="201">
        <f>C566+C578+C584</f>
        <v>2872</v>
      </c>
      <c r="D585" s="202">
        <f>D566+D578+D584</f>
        <v>0</v>
      </c>
      <c r="E585" s="202"/>
      <c r="F585" s="206">
        <f>F566+F578+F584</f>
        <v>104.204</v>
      </c>
      <c r="G585" s="206">
        <f>G566+G578+G584</f>
        <v>102.82</v>
      </c>
      <c r="H585" s="207">
        <f>H566+H578+H584</f>
        <v>0.8019999999999999</v>
      </c>
    </row>
    <row r="586" spans="1:8" ht="15.75" customHeight="1">
      <c r="A586" s="416" t="s">
        <v>154</v>
      </c>
      <c r="B586" s="16" t="s">
        <v>73</v>
      </c>
      <c r="C586" s="17"/>
      <c r="D586" s="17"/>
      <c r="E586" s="17"/>
      <c r="F586" s="18"/>
      <c r="G586" s="18"/>
      <c r="H586" s="19"/>
    </row>
    <row r="587" spans="1:8" ht="15.75" customHeight="1">
      <c r="A587" s="213"/>
      <c r="B587" s="20" t="s">
        <v>51</v>
      </c>
      <c r="C587" s="21"/>
      <c r="D587" s="21"/>
      <c r="E587" s="21"/>
      <c r="F587" s="22"/>
      <c r="G587" s="22"/>
      <c r="H587" s="23"/>
    </row>
    <row r="588" spans="1:8" ht="15.75" customHeight="1">
      <c r="A588" s="245" t="s">
        <v>154</v>
      </c>
      <c r="B588" s="246" t="s">
        <v>109</v>
      </c>
      <c r="C588" s="247">
        <v>0</v>
      </c>
      <c r="D588" s="247"/>
      <c r="E588" s="247"/>
      <c r="F588" s="247">
        <v>0</v>
      </c>
      <c r="G588" s="247">
        <v>0</v>
      </c>
      <c r="H588" s="350">
        <v>0</v>
      </c>
    </row>
    <row r="589" spans="1:8" ht="15.75" customHeight="1">
      <c r="A589" s="417"/>
      <c r="B589" s="65" t="s">
        <v>52</v>
      </c>
      <c r="C589" s="66"/>
      <c r="D589" s="66"/>
      <c r="E589" s="69"/>
      <c r="F589" s="67"/>
      <c r="G589" s="67"/>
      <c r="H589" s="68"/>
    </row>
    <row r="590" spans="1:8" ht="15.75" customHeight="1">
      <c r="A590" s="211">
        <v>1</v>
      </c>
      <c r="B590" s="38" t="s">
        <v>130</v>
      </c>
      <c r="C590" s="39">
        <f>SUM(C591)</f>
        <v>12.5</v>
      </c>
      <c r="D590" s="39">
        <f>SUM(D591)</f>
        <v>0</v>
      </c>
      <c r="E590" s="40">
        <f aca="true" t="shared" si="35" ref="E590:E597">F590/C590*1000</f>
        <v>0.8799999999999999</v>
      </c>
      <c r="F590" s="41">
        <f>SUM(F591)</f>
        <v>0.011</v>
      </c>
      <c r="G590" s="41">
        <f>SUM(G591)</f>
        <v>0.011</v>
      </c>
      <c r="H590" s="42">
        <f>SUM(H591)</f>
        <v>0</v>
      </c>
    </row>
    <row r="591" spans="1:8" ht="15.75" customHeight="1">
      <c r="A591" s="215"/>
      <c r="B591" s="49" t="s">
        <v>88</v>
      </c>
      <c r="C591" s="44">
        <v>12.5</v>
      </c>
      <c r="D591" s="44"/>
      <c r="E591" s="45">
        <f t="shared" si="35"/>
        <v>0.8799999999999999</v>
      </c>
      <c r="F591" s="46">
        <v>0.011</v>
      </c>
      <c r="G591" s="46">
        <v>0.011</v>
      </c>
      <c r="H591" s="47"/>
    </row>
    <row r="592" spans="1:8" ht="15.75" customHeight="1">
      <c r="A592" s="217">
        <v>2</v>
      </c>
      <c r="B592" s="60" t="s">
        <v>112</v>
      </c>
      <c r="C592" s="61">
        <f>SUM(C593:C593)</f>
        <v>0</v>
      </c>
      <c r="D592" s="61">
        <f>SUM(D593:D593)</f>
        <v>0</v>
      </c>
      <c r="E592" s="70" t="e">
        <f t="shared" si="35"/>
        <v>#DIV/0!</v>
      </c>
      <c r="F592" s="413">
        <f>SUM(F593:F593)</f>
        <v>1.435</v>
      </c>
      <c r="G592" s="413">
        <f>SUM(G593:G593)</f>
        <v>1.435</v>
      </c>
      <c r="H592" s="73">
        <f>SUM(H593:H593)</f>
        <v>0</v>
      </c>
    </row>
    <row r="593" spans="1:8" ht="15.75" customHeight="1">
      <c r="A593" s="215"/>
      <c r="B593" s="59" t="s">
        <v>90</v>
      </c>
      <c r="C593" s="44"/>
      <c r="D593" s="44"/>
      <c r="E593" s="45" t="e">
        <f t="shared" si="35"/>
        <v>#DIV/0!</v>
      </c>
      <c r="F593" s="46">
        <v>1.435</v>
      </c>
      <c r="G593" s="46">
        <v>1.435</v>
      </c>
      <c r="H593" s="47"/>
    </row>
    <row r="594" spans="1:8" ht="15.75" customHeight="1">
      <c r="A594" s="217">
        <v>3</v>
      </c>
      <c r="B594" s="60" t="s">
        <v>101</v>
      </c>
      <c r="C594" s="61">
        <f>SUM(C595:C595)</f>
        <v>200</v>
      </c>
      <c r="D594" s="61">
        <f>SUM(D595:D595)</f>
        <v>0</v>
      </c>
      <c r="E594" s="70">
        <f t="shared" si="35"/>
        <v>0.5099999999999999</v>
      </c>
      <c r="F594" s="72">
        <f>SUM(F595:F595)</f>
        <v>0.102</v>
      </c>
      <c r="G594" s="72">
        <f>SUM(G595:G595)</f>
        <v>0.102</v>
      </c>
      <c r="H594" s="73">
        <f>SUM(H595:H595)</f>
        <v>0</v>
      </c>
    </row>
    <row r="595" spans="1:8" ht="15.75" customHeight="1">
      <c r="A595" s="414"/>
      <c r="B595" s="43" t="s">
        <v>88</v>
      </c>
      <c r="C595" s="30">
        <v>200</v>
      </c>
      <c r="D595" s="30"/>
      <c r="E595" s="31">
        <f t="shared" si="35"/>
        <v>0.5099999999999999</v>
      </c>
      <c r="F595" s="32">
        <v>0.102</v>
      </c>
      <c r="G595" s="32">
        <v>0.102</v>
      </c>
      <c r="H595" s="33"/>
    </row>
    <row r="596" spans="1:8" s="64" customFormat="1" ht="15.75" customHeight="1">
      <c r="A596" s="211">
        <v>4</v>
      </c>
      <c r="B596" s="38" t="s">
        <v>59</v>
      </c>
      <c r="C596" s="39">
        <f>SUM(C597)</f>
        <v>28</v>
      </c>
      <c r="D596" s="39">
        <f>SUM(D597)</f>
        <v>0</v>
      </c>
      <c r="E596" s="40">
        <f t="shared" si="35"/>
        <v>0.10714285714285715</v>
      </c>
      <c r="F596" s="41">
        <f>SUM(F597)</f>
        <v>0.003</v>
      </c>
      <c r="G596" s="41">
        <f>SUM(G597)</f>
        <v>0.003</v>
      </c>
      <c r="H596" s="42">
        <f>SUM(H597)</f>
        <v>0</v>
      </c>
    </row>
    <row r="597" spans="1:8" ht="15.75" customHeight="1">
      <c r="A597" s="215"/>
      <c r="B597" s="49" t="s">
        <v>88</v>
      </c>
      <c r="C597" s="44">
        <v>28</v>
      </c>
      <c r="D597" s="44"/>
      <c r="E597" s="45">
        <f t="shared" si="35"/>
        <v>0.10714285714285715</v>
      </c>
      <c r="F597" s="46">
        <v>0.003</v>
      </c>
      <c r="G597" s="46">
        <v>0.003</v>
      </c>
      <c r="H597" s="47"/>
    </row>
    <row r="598" spans="1:8" ht="15.75" customHeight="1">
      <c r="A598" s="251" t="s">
        <v>154</v>
      </c>
      <c r="B598" s="252" t="s">
        <v>111</v>
      </c>
      <c r="C598" s="391">
        <f>C590+C594+C596+C592</f>
        <v>240.5</v>
      </c>
      <c r="D598" s="391"/>
      <c r="E598" s="391"/>
      <c r="F598" s="259">
        <f>F590+F594+F596+F592</f>
        <v>1.5510000000000002</v>
      </c>
      <c r="G598" s="259">
        <f>G590+G594+G596+G592</f>
        <v>1.5510000000000002</v>
      </c>
      <c r="H598" s="392">
        <f>H590+H594+H596+H592</f>
        <v>0</v>
      </c>
    </row>
    <row r="599" spans="1:8" ht="15.75" customHeight="1">
      <c r="A599" s="417"/>
      <c r="B599" s="65" t="s">
        <v>49</v>
      </c>
      <c r="C599" s="66"/>
      <c r="D599" s="66"/>
      <c r="E599" s="69"/>
      <c r="F599" s="67"/>
      <c r="G599" s="67"/>
      <c r="H599" s="68"/>
    </row>
    <row r="600" spans="1:8" ht="15.75" customHeight="1">
      <c r="A600" s="217">
        <v>1</v>
      </c>
      <c r="B600" s="60" t="s">
        <v>68</v>
      </c>
      <c r="C600" s="61">
        <f>SUM(C601)</f>
        <v>350</v>
      </c>
      <c r="D600" s="61">
        <f>SUM(D601)</f>
        <v>0</v>
      </c>
      <c r="E600" s="70">
        <f>F600/C600*1000</f>
        <v>26</v>
      </c>
      <c r="F600" s="72">
        <f>SUM(F601)</f>
        <v>9.1</v>
      </c>
      <c r="G600" s="72">
        <f>SUM(G601)</f>
        <v>9.1</v>
      </c>
      <c r="H600" s="73">
        <f>SUM(H601)</f>
        <v>0</v>
      </c>
    </row>
    <row r="601" spans="1:8" ht="15.75" customHeight="1">
      <c r="A601" s="215"/>
      <c r="B601" s="59" t="s">
        <v>91</v>
      </c>
      <c r="C601" s="44">
        <v>350</v>
      </c>
      <c r="D601" s="44"/>
      <c r="E601" s="45">
        <f>F601/C601*1000</f>
        <v>26</v>
      </c>
      <c r="F601" s="46">
        <v>9.1</v>
      </c>
      <c r="G601" s="46">
        <v>9.1</v>
      </c>
      <c r="H601" s="47"/>
    </row>
    <row r="602" spans="1:11" ht="15.75" customHeight="1">
      <c r="A602" s="211">
        <v>2</v>
      </c>
      <c r="B602" s="48" t="s">
        <v>124</v>
      </c>
      <c r="C602" s="39">
        <f>C603</f>
        <v>0</v>
      </c>
      <c r="D602" s="39">
        <f>D603</f>
        <v>0</v>
      </c>
      <c r="E602" s="40"/>
      <c r="F602" s="41">
        <f>F603</f>
        <v>0.035</v>
      </c>
      <c r="G602" s="41">
        <f>G603</f>
        <v>0.035</v>
      </c>
      <c r="H602" s="42">
        <f>H603</f>
        <v>0</v>
      </c>
      <c r="J602" s="6"/>
      <c r="K602" s="6"/>
    </row>
    <row r="603" spans="1:8" ht="15.75" customHeight="1">
      <c r="A603" s="215"/>
      <c r="B603" s="59" t="s">
        <v>90</v>
      </c>
      <c r="C603" s="44"/>
      <c r="D603" s="44"/>
      <c r="E603" s="45"/>
      <c r="F603" s="46">
        <v>0.035</v>
      </c>
      <c r="G603" s="46">
        <v>0.035</v>
      </c>
      <c r="H603" s="47"/>
    </row>
    <row r="604" spans="1:8" ht="15.75" customHeight="1">
      <c r="A604" s="217">
        <v>3</v>
      </c>
      <c r="B604" s="60" t="s">
        <v>8</v>
      </c>
      <c r="C604" s="61">
        <f>SUM(C605:C605)</f>
        <v>0</v>
      </c>
      <c r="D604" s="61">
        <f>SUM(D605:D605)</f>
        <v>0</v>
      </c>
      <c r="E604" s="70"/>
      <c r="F604" s="413">
        <f>SUM(F605:F605)</f>
        <v>5.291</v>
      </c>
      <c r="G604" s="413">
        <f>SUM(G605:G605)</f>
        <v>5.291</v>
      </c>
      <c r="H604" s="73">
        <f>SUM(H605:H605)</f>
        <v>0</v>
      </c>
    </row>
    <row r="605" spans="1:8" ht="15.75" customHeight="1">
      <c r="A605" s="415"/>
      <c r="B605" s="51" t="s">
        <v>90</v>
      </c>
      <c r="C605" s="35"/>
      <c r="D605" s="35"/>
      <c r="E605" s="52"/>
      <c r="F605" s="36">
        <f>4.516+0.775</f>
        <v>5.291</v>
      </c>
      <c r="G605" s="36">
        <f>4.516+0.775</f>
        <v>5.291</v>
      </c>
      <c r="H605" s="37"/>
    </row>
    <row r="606" spans="1:8" ht="15.75" customHeight="1" thickBot="1">
      <c r="A606" s="248" t="s">
        <v>154</v>
      </c>
      <c r="B606" s="249" t="s">
        <v>110</v>
      </c>
      <c r="C606" s="393">
        <f>C600+C602+C604</f>
        <v>350</v>
      </c>
      <c r="D606" s="393">
        <f>D600+D602+D604</f>
        <v>0</v>
      </c>
      <c r="E606" s="393"/>
      <c r="F606" s="393">
        <f>F600+F602+F604</f>
        <v>14.426</v>
      </c>
      <c r="G606" s="393">
        <f>G600+G602+G604</f>
        <v>14.426</v>
      </c>
      <c r="H606" s="394">
        <f>H600+H602+H604</f>
        <v>0</v>
      </c>
    </row>
    <row r="607" spans="1:8" ht="15.75" customHeight="1" thickBot="1">
      <c r="A607" s="255" t="s">
        <v>154</v>
      </c>
      <c r="B607" s="256" t="s">
        <v>72</v>
      </c>
      <c r="C607" s="382">
        <f>C588+C598+C606</f>
        <v>590.5</v>
      </c>
      <c r="D607" s="381">
        <f>D588+D598+D606</f>
        <v>0</v>
      </c>
      <c r="E607" s="381"/>
      <c r="F607" s="382">
        <f>F588+F598+F606</f>
        <v>15.977</v>
      </c>
      <c r="G607" s="382">
        <f>G588+G598+G606</f>
        <v>15.977</v>
      </c>
      <c r="H607" s="383">
        <f>H588+H598+H606</f>
        <v>0</v>
      </c>
    </row>
    <row r="608" spans="1:8" ht="15.75" customHeight="1">
      <c r="A608" s="416" t="s">
        <v>128</v>
      </c>
      <c r="B608" s="16" t="s">
        <v>81</v>
      </c>
      <c r="C608" s="17"/>
      <c r="D608" s="17"/>
      <c r="E608" s="17"/>
      <c r="F608" s="18"/>
      <c r="G608" s="18"/>
      <c r="H608" s="19"/>
    </row>
    <row r="609" spans="1:8" ht="15.75" customHeight="1">
      <c r="A609" s="417"/>
      <c r="B609" s="65" t="s">
        <v>51</v>
      </c>
      <c r="C609" s="66"/>
      <c r="D609" s="66"/>
      <c r="E609" s="66"/>
      <c r="F609" s="67"/>
      <c r="G609" s="67"/>
      <c r="H609" s="68"/>
    </row>
    <row r="610" spans="1:8" ht="15.75" customHeight="1">
      <c r="A610" s="211">
        <v>1</v>
      </c>
      <c r="B610" s="48" t="s">
        <v>19</v>
      </c>
      <c r="C610" s="39">
        <f>SUM(C611:C611)</f>
        <v>60</v>
      </c>
      <c r="D610" s="39">
        <f>SUM(D611:D611)</f>
        <v>0</v>
      </c>
      <c r="E610" s="40">
        <f aca="true" t="shared" si="36" ref="E610:E623">F610/C610*1000</f>
        <v>15.916666666666666</v>
      </c>
      <c r="F610" s="41">
        <f>SUM(F611:F611)</f>
        <v>0.955</v>
      </c>
      <c r="G610" s="41">
        <f>SUM(G611:G611)</f>
        <v>0.955</v>
      </c>
      <c r="H610" s="42">
        <f>SUM(H611:H611)</f>
        <v>0</v>
      </c>
    </row>
    <row r="611" spans="1:8" ht="15.75" customHeight="1">
      <c r="A611" s="215"/>
      <c r="B611" s="59" t="s">
        <v>88</v>
      </c>
      <c r="C611" s="44">
        <v>60</v>
      </c>
      <c r="D611" s="44"/>
      <c r="E611" s="45">
        <f t="shared" si="36"/>
        <v>15.916666666666666</v>
      </c>
      <c r="F611" s="46">
        <v>0.955</v>
      </c>
      <c r="G611" s="46">
        <v>0.955</v>
      </c>
      <c r="H611" s="47"/>
    </row>
    <row r="612" spans="1:8" ht="15.75" customHeight="1">
      <c r="A612" s="217">
        <v>2</v>
      </c>
      <c r="B612" s="60" t="s">
        <v>20</v>
      </c>
      <c r="C612" s="61">
        <f>SUM(C613)</f>
        <v>70</v>
      </c>
      <c r="D612" s="61"/>
      <c r="E612" s="70">
        <f t="shared" si="36"/>
        <v>11.257142857142858</v>
      </c>
      <c r="F612" s="72">
        <f>SUM(F613)</f>
        <v>0.788</v>
      </c>
      <c r="G612" s="72">
        <f>SUM(G613)</f>
        <v>0.788</v>
      </c>
      <c r="H612" s="73">
        <f>SUM(H613)</f>
        <v>0</v>
      </c>
    </row>
    <row r="613" spans="1:8" ht="15.75" customHeight="1">
      <c r="A613" s="414"/>
      <c r="B613" s="43" t="s">
        <v>88</v>
      </c>
      <c r="C613" s="30">
        <v>70</v>
      </c>
      <c r="D613" s="30"/>
      <c r="E613" s="31">
        <f t="shared" si="36"/>
        <v>11.257142857142858</v>
      </c>
      <c r="F613" s="32">
        <v>0.788</v>
      </c>
      <c r="G613" s="32">
        <v>0.788</v>
      </c>
      <c r="H613" s="33"/>
    </row>
    <row r="614" spans="1:8" s="64" customFormat="1" ht="15.75" customHeight="1">
      <c r="A614" s="211">
        <v>3</v>
      </c>
      <c r="B614" s="48" t="s">
        <v>48</v>
      </c>
      <c r="C614" s="39">
        <f>SUM(C615:C615)</f>
        <v>150</v>
      </c>
      <c r="D614" s="39">
        <f>SUM(D615:D615)</f>
        <v>0</v>
      </c>
      <c r="E614" s="58">
        <f t="shared" si="36"/>
        <v>14.766666666666666</v>
      </c>
      <c r="F614" s="41">
        <f>SUM(F615:F615)</f>
        <v>2.215</v>
      </c>
      <c r="G614" s="41">
        <f>SUM(G615:G615)</f>
        <v>2.215</v>
      </c>
      <c r="H614" s="42">
        <f>SUM(H615:H615)</f>
        <v>0</v>
      </c>
    </row>
    <row r="615" spans="1:8" ht="15.75" customHeight="1">
      <c r="A615" s="414"/>
      <c r="B615" s="43" t="s">
        <v>88</v>
      </c>
      <c r="C615" s="30">
        <v>150</v>
      </c>
      <c r="D615" s="30"/>
      <c r="E615" s="31">
        <f t="shared" si="36"/>
        <v>14.766666666666666</v>
      </c>
      <c r="F615" s="32">
        <v>2.215</v>
      </c>
      <c r="G615" s="32">
        <v>2.215</v>
      </c>
      <c r="H615" s="33"/>
    </row>
    <row r="616" spans="1:8" ht="15.75" customHeight="1">
      <c r="A616" s="245" t="s">
        <v>128</v>
      </c>
      <c r="B616" s="246" t="s">
        <v>109</v>
      </c>
      <c r="C616" s="247">
        <f>C610+C612+C614</f>
        <v>280</v>
      </c>
      <c r="D616" s="247">
        <f>D610+D612+D614</f>
        <v>0</v>
      </c>
      <c r="E616" s="247"/>
      <c r="F616" s="389">
        <f>F610+F612+F614</f>
        <v>3.9579999999999997</v>
      </c>
      <c r="G616" s="389">
        <f>G610+G612+G614</f>
        <v>3.9579999999999997</v>
      </c>
      <c r="H616" s="350">
        <f>H610+H612+H614</f>
        <v>0</v>
      </c>
    </row>
    <row r="617" spans="1:8" ht="15.75" customHeight="1">
      <c r="A617" s="213"/>
      <c r="B617" s="20" t="s">
        <v>52</v>
      </c>
      <c r="C617" s="21"/>
      <c r="D617" s="21"/>
      <c r="E617" s="55"/>
      <c r="F617" s="22"/>
      <c r="G617" s="22"/>
      <c r="H617" s="23"/>
    </row>
    <row r="618" spans="1:8" ht="15">
      <c r="A618" s="211">
        <v>1</v>
      </c>
      <c r="B618" s="48" t="s">
        <v>161</v>
      </c>
      <c r="C618" s="39">
        <f>SUM(C619)</f>
        <v>42</v>
      </c>
      <c r="D618" s="39">
        <f>SUM(D619)</f>
        <v>0</v>
      </c>
      <c r="E618" s="71">
        <f t="shared" si="36"/>
        <v>9</v>
      </c>
      <c r="F618" s="41">
        <f>SUM(F619)</f>
        <v>0.378</v>
      </c>
      <c r="G618" s="41">
        <f>SUM(G619)</f>
        <v>0.378</v>
      </c>
      <c r="H618" s="42">
        <f>SUM(H619)</f>
        <v>0</v>
      </c>
    </row>
    <row r="619" spans="1:8" ht="15.75" customHeight="1">
      <c r="A619" s="215"/>
      <c r="B619" s="59" t="s">
        <v>88</v>
      </c>
      <c r="C619" s="44">
        <v>42</v>
      </c>
      <c r="D619" s="44"/>
      <c r="E619" s="45">
        <f t="shared" si="36"/>
        <v>9</v>
      </c>
      <c r="F619" s="46">
        <v>0.378</v>
      </c>
      <c r="G619" s="46">
        <v>0.378</v>
      </c>
      <c r="H619" s="47"/>
    </row>
    <row r="620" spans="1:8" ht="15.75" customHeight="1">
      <c r="A620" s="217">
        <v>2</v>
      </c>
      <c r="B620" s="60" t="s">
        <v>35</v>
      </c>
      <c r="C620" s="61">
        <f>SUM(C621:C621)</f>
        <v>80</v>
      </c>
      <c r="D620" s="61">
        <f>SUM(D621:D621)</f>
        <v>0</v>
      </c>
      <c r="E620" s="70">
        <f t="shared" si="36"/>
        <v>6.7875000000000005</v>
      </c>
      <c r="F620" s="72">
        <f>SUM(F621:F621)</f>
        <v>0.543</v>
      </c>
      <c r="G620" s="72">
        <f>SUM(G621:G621)</f>
        <v>0.543</v>
      </c>
      <c r="H620" s="73">
        <f>SUM(H621:H621)</f>
        <v>0</v>
      </c>
    </row>
    <row r="621" spans="1:8" ht="15.75" customHeight="1">
      <c r="A621" s="215"/>
      <c r="B621" s="59" t="s">
        <v>91</v>
      </c>
      <c r="C621" s="44">
        <v>80</v>
      </c>
      <c r="D621" s="44"/>
      <c r="E621" s="45">
        <f t="shared" si="36"/>
        <v>6.7875000000000005</v>
      </c>
      <c r="F621" s="46">
        <v>0.543</v>
      </c>
      <c r="G621" s="46">
        <v>0.543</v>
      </c>
      <c r="H621" s="47"/>
    </row>
    <row r="622" spans="1:8" ht="15.75" customHeight="1">
      <c r="A622" s="217">
        <v>3</v>
      </c>
      <c r="B622" s="60" t="s">
        <v>24</v>
      </c>
      <c r="C622" s="61">
        <f>SUM(C623:C623)</f>
        <v>30</v>
      </c>
      <c r="D622" s="61">
        <f>SUM(D623:D623)</f>
        <v>0</v>
      </c>
      <c r="E622" s="70">
        <f t="shared" si="36"/>
        <v>5.766666666666667</v>
      </c>
      <c r="F622" s="72">
        <f>SUM(F623:F623)</f>
        <v>0.173</v>
      </c>
      <c r="G622" s="72">
        <f>SUM(G623:G623)</f>
        <v>0.173</v>
      </c>
      <c r="H622" s="73">
        <f>SUM(H623:H623)</f>
        <v>0</v>
      </c>
    </row>
    <row r="623" spans="1:8" ht="15.75" customHeight="1">
      <c r="A623" s="215"/>
      <c r="B623" s="59" t="s">
        <v>91</v>
      </c>
      <c r="C623" s="44">
        <v>30</v>
      </c>
      <c r="D623" s="44"/>
      <c r="E623" s="45">
        <f t="shared" si="36"/>
        <v>5.766666666666667</v>
      </c>
      <c r="F623" s="46">
        <v>0.173</v>
      </c>
      <c r="G623" s="46">
        <v>0.173</v>
      </c>
      <c r="H623" s="47"/>
    </row>
    <row r="624" spans="1:8" ht="15.75" customHeight="1">
      <c r="A624" s="217">
        <v>4</v>
      </c>
      <c r="B624" s="60" t="s">
        <v>27</v>
      </c>
      <c r="C624" s="61">
        <f>SUM(C625:C625)</f>
        <v>40</v>
      </c>
      <c r="D624" s="61">
        <f>SUM(D625:D625)</f>
        <v>0</v>
      </c>
      <c r="E624" s="62">
        <f aca="true" t="shared" si="37" ref="E624:E634">F624/C624*1000</f>
        <v>2.025</v>
      </c>
      <c r="F624" s="72">
        <f>SUM(F625:F625)</f>
        <v>0.081</v>
      </c>
      <c r="G624" s="72">
        <f>SUM(G625:G625)</f>
        <v>0.081</v>
      </c>
      <c r="H624" s="73">
        <f>SUM(H625:H625)</f>
        <v>0</v>
      </c>
    </row>
    <row r="625" spans="1:8" ht="15.75" customHeight="1">
      <c r="A625" s="215"/>
      <c r="B625" s="59" t="s">
        <v>91</v>
      </c>
      <c r="C625" s="44">
        <v>40</v>
      </c>
      <c r="D625" s="44"/>
      <c r="E625" s="45">
        <f t="shared" si="37"/>
        <v>2.025</v>
      </c>
      <c r="F625" s="46">
        <v>0.081</v>
      </c>
      <c r="G625" s="46">
        <v>0.081</v>
      </c>
      <c r="H625" s="47"/>
    </row>
    <row r="626" spans="1:8" ht="15.75" customHeight="1">
      <c r="A626" s="217">
        <v>5</v>
      </c>
      <c r="B626" s="60" t="s">
        <v>101</v>
      </c>
      <c r="C626" s="61">
        <f>SUM(C627:C627)</f>
        <v>65</v>
      </c>
      <c r="D626" s="61">
        <f>SUM(D627:D627)</f>
        <v>0</v>
      </c>
      <c r="E626" s="70">
        <f t="shared" si="37"/>
        <v>12.353846153846154</v>
      </c>
      <c r="F626" s="72">
        <f>SUM(F627:F627)</f>
        <v>0.803</v>
      </c>
      <c r="G626" s="72">
        <f>SUM(G627:G627)</f>
        <v>0.803</v>
      </c>
      <c r="H626" s="73">
        <f>SUM(H627:H627)</f>
        <v>0</v>
      </c>
    </row>
    <row r="627" spans="1:14" ht="15.75" customHeight="1">
      <c r="A627" s="419"/>
      <c r="B627" s="51" t="s">
        <v>91</v>
      </c>
      <c r="C627" s="35">
        <v>65</v>
      </c>
      <c r="D627" s="35"/>
      <c r="E627" s="52">
        <f t="shared" si="37"/>
        <v>12.353846153846154</v>
      </c>
      <c r="F627" s="36">
        <v>0.803</v>
      </c>
      <c r="G627" s="36">
        <v>0.803</v>
      </c>
      <c r="H627" s="37"/>
      <c r="J627" s="6"/>
      <c r="K627" s="6"/>
      <c r="L627" s="6"/>
      <c r="M627" s="6"/>
      <c r="N627" s="6"/>
    </row>
    <row r="628" spans="1:8" ht="15.75" customHeight="1">
      <c r="A628" s="253" t="s">
        <v>128</v>
      </c>
      <c r="B628" s="254" t="s">
        <v>111</v>
      </c>
      <c r="C628" s="391">
        <f>C618+C620+C622+C624+C626</f>
        <v>257</v>
      </c>
      <c r="D628" s="391">
        <f>D618+D620+D622+D624+D626</f>
        <v>0</v>
      </c>
      <c r="E628" s="391"/>
      <c r="F628" s="259">
        <f>F618+F620+F622+F624+F626</f>
        <v>1.9780000000000002</v>
      </c>
      <c r="G628" s="391">
        <f>G618+G620+G622+G624+G626</f>
        <v>1.9780000000000002</v>
      </c>
      <c r="H628" s="392">
        <f>H618+H620+H622+H624+H626</f>
        <v>0</v>
      </c>
    </row>
    <row r="629" spans="1:8" ht="15.75" customHeight="1">
      <c r="A629" s="417"/>
      <c r="B629" s="65" t="s">
        <v>49</v>
      </c>
      <c r="C629" s="66"/>
      <c r="D629" s="66"/>
      <c r="E629" s="69"/>
      <c r="F629" s="67"/>
      <c r="G629" s="67"/>
      <c r="H629" s="68"/>
    </row>
    <row r="630" spans="1:8" ht="15.75" customHeight="1">
      <c r="A630" s="217">
        <v>1</v>
      </c>
      <c r="B630" s="60" t="s">
        <v>184</v>
      </c>
      <c r="C630" s="61">
        <f>SUM(C631:C631)</f>
        <v>0</v>
      </c>
      <c r="D630" s="61">
        <f>SUM(D631:D631)</f>
        <v>0</v>
      </c>
      <c r="E630" s="70"/>
      <c r="F630" s="72">
        <f>SUM(F631:F631)</f>
        <v>0.15</v>
      </c>
      <c r="G630" s="72">
        <f>SUM(G631:G631)</f>
        <v>0.15</v>
      </c>
      <c r="H630" s="73">
        <f>SUM(H631:H631)</f>
        <v>0</v>
      </c>
    </row>
    <row r="631" spans="1:8" ht="15.75" customHeight="1">
      <c r="A631" s="215"/>
      <c r="B631" s="59" t="s">
        <v>90</v>
      </c>
      <c r="C631" s="44"/>
      <c r="D631" s="44"/>
      <c r="E631" s="45"/>
      <c r="F631" s="46">
        <v>0.15</v>
      </c>
      <c r="G631" s="46">
        <v>0.15</v>
      </c>
      <c r="H631" s="47"/>
    </row>
    <row r="632" spans="1:8" ht="15.75" customHeight="1">
      <c r="A632" s="217">
        <v>2</v>
      </c>
      <c r="B632" s="60" t="s">
        <v>141</v>
      </c>
      <c r="C632" s="61">
        <f>SUM(C633:C633)</f>
        <v>0</v>
      </c>
      <c r="D632" s="61">
        <f>SUM(D633:D633)</f>
        <v>0</v>
      </c>
      <c r="E632" s="70"/>
      <c r="F632" s="72">
        <f>SUM(F633:F633)</f>
        <v>4.93</v>
      </c>
      <c r="G632" s="72">
        <f>SUM(G633:G633)</f>
        <v>4.93</v>
      </c>
      <c r="H632" s="73">
        <f>SUM(H633:H633)</f>
        <v>0</v>
      </c>
    </row>
    <row r="633" spans="1:8" ht="15.75" customHeight="1">
      <c r="A633" s="215"/>
      <c r="B633" s="59" t="s">
        <v>90</v>
      </c>
      <c r="C633" s="44"/>
      <c r="D633" s="44"/>
      <c r="E633" s="45"/>
      <c r="F633" s="46">
        <v>4.93</v>
      </c>
      <c r="G633" s="46">
        <v>4.93</v>
      </c>
      <c r="H633" s="47"/>
    </row>
    <row r="634" spans="1:11" ht="15.75" customHeight="1">
      <c r="A634" s="211">
        <v>4</v>
      </c>
      <c r="B634" s="48" t="s">
        <v>38</v>
      </c>
      <c r="C634" s="39">
        <f>SUM(C635:C635)</f>
        <v>0</v>
      </c>
      <c r="D634" s="39"/>
      <c r="E634" s="40" t="e">
        <f t="shared" si="37"/>
        <v>#DIV/0!</v>
      </c>
      <c r="F634" s="41">
        <f>SUM(F635:F635)</f>
        <v>0.17</v>
      </c>
      <c r="G634" s="41">
        <f>SUM(G635:G635)</f>
        <v>0.17</v>
      </c>
      <c r="H634" s="42">
        <f>SUM(H635:H635)</f>
        <v>0</v>
      </c>
      <c r="J634" s="6"/>
      <c r="K634" s="6"/>
    </row>
    <row r="635" spans="1:11" ht="15.75" customHeight="1">
      <c r="A635" s="220"/>
      <c r="B635" s="59" t="s">
        <v>90</v>
      </c>
      <c r="C635" s="44"/>
      <c r="D635" s="44"/>
      <c r="E635" s="45"/>
      <c r="F635" s="46">
        <v>0.17</v>
      </c>
      <c r="G635" s="46">
        <v>0.17</v>
      </c>
      <c r="H635" s="47"/>
      <c r="J635" s="6"/>
      <c r="K635" s="6"/>
    </row>
    <row r="636" spans="1:8" ht="15.75" customHeight="1">
      <c r="A636" s="217">
        <v>5</v>
      </c>
      <c r="B636" s="60" t="s">
        <v>8</v>
      </c>
      <c r="C636" s="61">
        <f>SUM(C637:C637)</f>
        <v>0</v>
      </c>
      <c r="D636" s="61">
        <f>SUM(D637:D637)</f>
        <v>0</v>
      </c>
      <c r="E636" s="70"/>
      <c r="F636" s="72">
        <f>SUM(F637:F637)</f>
        <v>9.1</v>
      </c>
      <c r="G636" s="72">
        <f>SUM(G637:G637)</f>
        <v>9.1</v>
      </c>
      <c r="H636" s="73">
        <f>SUM(H637:H637)</f>
        <v>0</v>
      </c>
    </row>
    <row r="637" spans="1:8" ht="15.75" customHeight="1">
      <c r="A637" s="215"/>
      <c r="B637" s="59" t="s">
        <v>90</v>
      </c>
      <c r="C637" s="44"/>
      <c r="D637" s="44"/>
      <c r="E637" s="45"/>
      <c r="F637" s="46">
        <v>9.1</v>
      </c>
      <c r="G637" s="46">
        <v>9.1</v>
      </c>
      <c r="H637" s="47"/>
    </row>
    <row r="638" spans="1:8" ht="15.75" customHeight="1" thickBot="1">
      <c r="A638" s="248" t="s">
        <v>128</v>
      </c>
      <c r="B638" s="249" t="s">
        <v>110</v>
      </c>
      <c r="C638" s="250">
        <f>C634+C630+C632+C636</f>
        <v>0</v>
      </c>
      <c r="D638" s="250"/>
      <c r="E638" s="250"/>
      <c r="F638" s="393">
        <f>F634+F630+F632+F636</f>
        <v>14.35</v>
      </c>
      <c r="G638" s="393">
        <f>G634+G630+G632+G636</f>
        <v>14.35</v>
      </c>
      <c r="H638" s="394">
        <f>H634+H630+H632+H636</f>
        <v>0</v>
      </c>
    </row>
    <row r="639" spans="1:8" ht="15.75" customHeight="1" thickBot="1">
      <c r="A639" s="221" t="s">
        <v>128</v>
      </c>
      <c r="B639" s="200" t="s">
        <v>113</v>
      </c>
      <c r="C639" s="381">
        <f>C638+C628+C616</f>
        <v>537</v>
      </c>
      <c r="D639" s="381"/>
      <c r="E639" s="381"/>
      <c r="F639" s="382">
        <f>F638+F628+F616</f>
        <v>20.285999999999998</v>
      </c>
      <c r="G639" s="382">
        <f>G638+G628+G616</f>
        <v>20.285999999999998</v>
      </c>
      <c r="H639" s="383">
        <f>H638+H628+H616</f>
        <v>0</v>
      </c>
    </row>
    <row r="640" spans="1:8" ht="15.75" customHeight="1">
      <c r="A640" s="222" t="s">
        <v>189</v>
      </c>
      <c r="B640" s="79" t="s">
        <v>99</v>
      </c>
      <c r="C640" s="80" t="s">
        <v>5</v>
      </c>
      <c r="D640" s="80"/>
      <c r="E640" s="81"/>
      <c r="F640" s="82" t="s">
        <v>5</v>
      </c>
      <c r="G640" s="82"/>
      <c r="H640" s="83"/>
    </row>
    <row r="641" spans="1:8" ht="15.75" customHeight="1">
      <c r="A641" s="223"/>
      <c r="B641" s="84" t="s">
        <v>51</v>
      </c>
      <c r="C641" s="85"/>
      <c r="D641" s="85"/>
      <c r="E641" s="69"/>
      <c r="F641" s="86"/>
      <c r="G641" s="86"/>
      <c r="H641" s="87"/>
    </row>
    <row r="642" spans="1:14" ht="15.75" customHeight="1">
      <c r="A642" s="126">
        <v>1</v>
      </c>
      <c r="B642" s="102" t="s">
        <v>84</v>
      </c>
      <c r="C642" s="88">
        <f>SUM(C643:C643)</f>
        <v>100</v>
      </c>
      <c r="D642" s="88"/>
      <c r="E642" s="40">
        <f>F642/C642*1000</f>
        <v>1.5299999999999998</v>
      </c>
      <c r="F642" s="89">
        <f>SUM(F643:F643)</f>
        <v>0.153</v>
      </c>
      <c r="G642" s="89">
        <f>SUM(G643:G643)</f>
        <v>0.153</v>
      </c>
      <c r="H642" s="90">
        <f>SUM(H643:H643)</f>
        <v>0</v>
      </c>
      <c r="J642" s="94"/>
      <c r="K642" s="94"/>
      <c r="L642" s="94"/>
      <c r="M642" s="94"/>
      <c r="N642" s="94"/>
    </row>
    <row r="643" spans="1:8" ht="15.75" customHeight="1">
      <c r="A643" s="225"/>
      <c r="B643" s="49" t="s">
        <v>91</v>
      </c>
      <c r="C643" s="95">
        <v>100</v>
      </c>
      <c r="D643" s="95"/>
      <c r="E643" s="45">
        <f>F643/C643*1000</f>
        <v>1.5299999999999998</v>
      </c>
      <c r="F643" s="96">
        <v>0.153</v>
      </c>
      <c r="G643" s="96">
        <v>0.153</v>
      </c>
      <c r="H643" s="97"/>
    </row>
    <row r="644" spans="1:8" ht="15.75" customHeight="1">
      <c r="A644" s="227">
        <v>2</v>
      </c>
      <c r="B644" s="38" t="s">
        <v>18</v>
      </c>
      <c r="C644" s="88">
        <f>SUM(C645:C645)</f>
        <v>40</v>
      </c>
      <c r="D644" s="88"/>
      <c r="E644" s="40">
        <f>F644/C644*1000</f>
        <v>3.875</v>
      </c>
      <c r="F644" s="89">
        <f>SUM(F645:F645)</f>
        <v>0.155</v>
      </c>
      <c r="G644" s="89">
        <f>SUM(G645:G645)</f>
        <v>0.155</v>
      </c>
      <c r="H644" s="90">
        <f>SUM(H645:H645)</f>
        <v>0</v>
      </c>
    </row>
    <row r="645" spans="1:8" ht="15.75" customHeight="1">
      <c r="A645" s="224"/>
      <c r="B645" s="29" t="s">
        <v>88</v>
      </c>
      <c r="C645" s="91">
        <v>40</v>
      </c>
      <c r="D645" s="91"/>
      <c r="E645" s="31">
        <f>F645/C645*1000</f>
        <v>3.875</v>
      </c>
      <c r="F645" s="92">
        <v>0.155</v>
      </c>
      <c r="G645" s="92">
        <v>0.155</v>
      </c>
      <c r="H645" s="93"/>
    </row>
    <row r="646" spans="1:8" ht="15.75" customHeight="1">
      <c r="A646" s="126">
        <v>3</v>
      </c>
      <c r="B646" s="102" t="s">
        <v>47</v>
      </c>
      <c r="C646" s="105">
        <f>SUM(C647:C647)</f>
        <v>0</v>
      </c>
      <c r="D646" s="105"/>
      <c r="E646" s="105"/>
      <c r="F646" s="121">
        <f>SUM(F647:F647)</f>
        <v>1.873</v>
      </c>
      <c r="G646" s="121">
        <f>SUM(G647:G647)</f>
        <v>1.873</v>
      </c>
      <c r="H646" s="122">
        <f>SUM(H647:H647)</f>
        <v>0</v>
      </c>
    </row>
    <row r="647" spans="1:8" ht="15.75" customHeight="1">
      <c r="A647" s="397"/>
      <c r="B647" s="142" t="s">
        <v>90</v>
      </c>
      <c r="C647" s="143"/>
      <c r="D647" s="143"/>
      <c r="E647" s="143" t="e">
        <f>F647/C647*1000</f>
        <v>#DIV/0!</v>
      </c>
      <c r="F647" s="144">
        <v>1.873</v>
      </c>
      <c r="G647" s="144">
        <v>1.873</v>
      </c>
      <c r="H647" s="145"/>
    </row>
    <row r="648" spans="1:8" ht="15.75" customHeight="1">
      <c r="A648" s="126">
        <v>4</v>
      </c>
      <c r="B648" s="102" t="s">
        <v>97</v>
      </c>
      <c r="C648" s="88">
        <f>C649</f>
        <v>46</v>
      </c>
      <c r="D648" s="88"/>
      <c r="E648" s="40"/>
      <c r="F648" s="89">
        <f>F649</f>
        <v>0.3</v>
      </c>
      <c r="G648" s="89">
        <f>G649</f>
        <v>0.3</v>
      </c>
      <c r="H648" s="90">
        <f>H649</f>
        <v>0</v>
      </c>
    </row>
    <row r="649" spans="1:8" ht="15.75" customHeight="1">
      <c r="A649" s="225"/>
      <c r="B649" s="49" t="s">
        <v>88</v>
      </c>
      <c r="C649" s="114">
        <v>46</v>
      </c>
      <c r="D649" s="114"/>
      <c r="E649" s="78">
        <f>F649/C649*1000</f>
        <v>6.521739130434782</v>
      </c>
      <c r="F649" s="115">
        <v>0.3</v>
      </c>
      <c r="G649" s="115">
        <v>0.3</v>
      </c>
      <c r="H649" s="116"/>
    </row>
    <row r="650" spans="1:8" ht="15.75" customHeight="1">
      <c r="A650" s="227"/>
      <c r="B650" s="102" t="s">
        <v>19</v>
      </c>
      <c r="C650" s="88">
        <f>SUM(C651:C651)</f>
        <v>0</v>
      </c>
      <c r="D650" s="88"/>
      <c r="E650" s="40"/>
      <c r="F650" s="89">
        <f>SUM(F651:F651)</f>
        <v>0.139</v>
      </c>
      <c r="G650" s="89">
        <f>SUM(G651:G651)</f>
        <v>0.139</v>
      </c>
      <c r="H650" s="90">
        <f>SUM(H651:H651)</f>
        <v>0</v>
      </c>
    </row>
    <row r="651" spans="1:8" ht="15.75" customHeight="1">
      <c r="A651" s="224"/>
      <c r="B651" s="29" t="s">
        <v>90</v>
      </c>
      <c r="C651" s="91"/>
      <c r="D651" s="91"/>
      <c r="E651" s="31" t="e">
        <f>F651/C651*1000</f>
        <v>#DIV/0!</v>
      </c>
      <c r="F651" s="92">
        <v>0.139</v>
      </c>
      <c r="G651" s="92">
        <v>0.139</v>
      </c>
      <c r="H651" s="93"/>
    </row>
    <row r="652" spans="1:8" ht="15.75" customHeight="1">
      <c r="A652" s="227">
        <v>5</v>
      </c>
      <c r="B652" s="102" t="s">
        <v>48</v>
      </c>
      <c r="C652" s="88">
        <f>SUM(C653:C653)</f>
        <v>0</v>
      </c>
      <c r="D652" s="88"/>
      <c r="E652" s="40"/>
      <c r="F652" s="89">
        <f>SUM(F653:F653)</f>
        <v>0.335</v>
      </c>
      <c r="G652" s="89">
        <f>SUM(G653:G653)</f>
        <v>0.335</v>
      </c>
      <c r="H652" s="90">
        <f>SUM(H653:H653)</f>
        <v>0</v>
      </c>
    </row>
    <row r="653" spans="1:8" ht="15.75" customHeight="1" thickBot="1">
      <c r="A653" s="224"/>
      <c r="B653" s="29" t="s">
        <v>90</v>
      </c>
      <c r="C653" s="91"/>
      <c r="D653" s="91"/>
      <c r="E653" s="31" t="e">
        <f>F653/C653*1000</f>
        <v>#DIV/0!</v>
      </c>
      <c r="F653" s="92">
        <v>0.335</v>
      </c>
      <c r="G653" s="92">
        <v>0.335</v>
      </c>
      <c r="H653" s="93"/>
    </row>
    <row r="654" spans="1:8" ht="15.75" customHeight="1" thickBot="1">
      <c r="A654" s="263" t="s">
        <v>189</v>
      </c>
      <c r="B654" s="264" t="s">
        <v>109</v>
      </c>
      <c r="C654" s="265">
        <f>C642+C644+C646+C648+C652+C650</f>
        <v>186</v>
      </c>
      <c r="D654" s="265">
        <f>D642+D644+D646+D648+D652+D650</f>
        <v>0</v>
      </c>
      <c r="E654" s="265"/>
      <c r="F654" s="425">
        <f>F642+F644+F646+F648+F652+F650</f>
        <v>2.955</v>
      </c>
      <c r="G654" s="425">
        <f>G642+G644+G646+G648+G652+G650</f>
        <v>2.955</v>
      </c>
      <c r="H654" s="351">
        <f>H642+H644+H646+H648+H652+H650</f>
        <v>0</v>
      </c>
    </row>
    <row r="655" spans="1:8" ht="15.75" customHeight="1">
      <c r="A655" s="230"/>
      <c r="B655" s="117" t="s">
        <v>52</v>
      </c>
      <c r="C655" s="118"/>
      <c r="D655" s="118"/>
      <c r="E655" s="55" t="s">
        <v>5</v>
      </c>
      <c r="F655" s="119"/>
      <c r="G655" s="119"/>
      <c r="H655" s="120"/>
    </row>
    <row r="656" spans="1:8" ht="15.75" customHeight="1">
      <c r="A656" s="126">
        <v>1</v>
      </c>
      <c r="B656" s="102" t="s">
        <v>54</v>
      </c>
      <c r="C656" s="88">
        <f>SUM(C657:C657)</f>
        <v>0</v>
      </c>
      <c r="D656" s="88"/>
      <c r="E656" s="40"/>
      <c r="F656" s="89">
        <f>SUM(F657:F657)</f>
        <v>0.055</v>
      </c>
      <c r="G656" s="89">
        <f>SUM(G657:G657)</f>
        <v>0.055</v>
      </c>
      <c r="H656" s="90">
        <f>SUM(H657:H657)</f>
        <v>0</v>
      </c>
    </row>
    <row r="657" spans="1:10" ht="15.75" customHeight="1">
      <c r="A657" s="225"/>
      <c r="B657" s="49" t="s">
        <v>90</v>
      </c>
      <c r="C657" s="95"/>
      <c r="D657" s="95"/>
      <c r="E657" s="45"/>
      <c r="F657" s="96">
        <v>0.055</v>
      </c>
      <c r="G657" s="96">
        <v>0.055</v>
      </c>
      <c r="H657" s="97"/>
      <c r="J657" s="6"/>
    </row>
    <row r="658" spans="1:8" s="64" customFormat="1" ht="15.75" customHeight="1">
      <c r="A658" s="226">
        <v>2</v>
      </c>
      <c r="B658" s="50" t="s">
        <v>36</v>
      </c>
      <c r="C658" s="99"/>
      <c r="D658" s="99"/>
      <c r="E658" s="70"/>
      <c r="F658" s="100">
        <f>SUM(F659)</f>
        <v>0.655</v>
      </c>
      <c r="G658" s="100">
        <f>SUM(G659)</f>
        <v>0.655</v>
      </c>
      <c r="H658" s="101"/>
    </row>
    <row r="659" spans="1:8" ht="15.75" customHeight="1">
      <c r="A659" s="226"/>
      <c r="B659" s="320" t="s">
        <v>90</v>
      </c>
      <c r="C659" s="139"/>
      <c r="D659" s="139"/>
      <c r="E659" s="62"/>
      <c r="F659" s="140">
        <v>0.655</v>
      </c>
      <c r="G659" s="140">
        <v>0.655</v>
      </c>
      <c r="H659" s="141"/>
    </row>
    <row r="660" spans="1:8" ht="15.75" customHeight="1">
      <c r="A660" s="126">
        <v>3</v>
      </c>
      <c r="B660" s="102" t="s">
        <v>135</v>
      </c>
      <c r="C660" s="105">
        <f>C661</f>
        <v>96</v>
      </c>
      <c r="D660" s="105"/>
      <c r="E660" s="128">
        <f>F660/C660*1000</f>
        <v>2</v>
      </c>
      <c r="F660" s="121">
        <f>F661</f>
        <v>0.192</v>
      </c>
      <c r="G660" s="121">
        <f>G661</f>
        <v>0.192</v>
      </c>
      <c r="H660" s="122">
        <f>H661</f>
        <v>0</v>
      </c>
    </row>
    <row r="661" spans="1:8" ht="15.75" customHeight="1" thickBot="1">
      <c r="A661" s="231"/>
      <c r="B661" s="49" t="s">
        <v>88</v>
      </c>
      <c r="C661" s="111">
        <v>96</v>
      </c>
      <c r="D661" s="111"/>
      <c r="E661" s="127">
        <f>F661/C661*1000</f>
        <v>2</v>
      </c>
      <c r="F661" s="112">
        <v>0.192</v>
      </c>
      <c r="G661" s="112">
        <v>0.192</v>
      </c>
      <c r="H661" s="113"/>
    </row>
    <row r="662" spans="1:8" ht="15.75" customHeight="1" thickBot="1">
      <c r="A662" s="261" t="s">
        <v>189</v>
      </c>
      <c r="B662" s="262" t="s">
        <v>111</v>
      </c>
      <c r="C662" s="487">
        <f aca="true" t="shared" si="38" ref="C662:H662">C656+C658+C660</f>
        <v>96</v>
      </c>
      <c r="D662" s="487">
        <f t="shared" si="38"/>
        <v>0</v>
      </c>
      <c r="E662" s="487">
        <f t="shared" si="38"/>
        <v>2</v>
      </c>
      <c r="F662" s="488">
        <f t="shared" si="38"/>
        <v>0.9020000000000001</v>
      </c>
      <c r="G662" s="488">
        <f t="shared" si="38"/>
        <v>0.9020000000000001</v>
      </c>
      <c r="H662" s="489">
        <f t="shared" si="38"/>
        <v>0</v>
      </c>
    </row>
    <row r="663" spans="1:8" ht="15.75" customHeight="1">
      <c r="A663" s="230"/>
      <c r="B663" s="117" t="s">
        <v>49</v>
      </c>
      <c r="C663" s="118"/>
      <c r="D663" s="118"/>
      <c r="E663" s="55" t="s">
        <v>5</v>
      </c>
      <c r="F663" s="119"/>
      <c r="G663" s="119"/>
      <c r="H663" s="120"/>
    </row>
    <row r="664" spans="1:8" s="64" customFormat="1" ht="15.75" customHeight="1">
      <c r="A664" s="126">
        <v>1</v>
      </c>
      <c r="B664" s="38" t="s">
        <v>200</v>
      </c>
      <c r="C664" s="88">
        <f>SUM(C665)</f>
        <v>0</v>
      </c>
      <c r="D664" s="88"/>
      <c r="E664" s="40" t="e">
        <f>F664/C664*1000</f>
        <v>#DIV/0!</v>
      </c>
      <c r="F664" s="89">
        <f>SUM(F665)</f>
        <v>0.552</v>
      </c>
      <c r="G664" s="89">
        <f>SUM(G665)</f>
        <v>0.552</v>
      </c>
      <c r="H664" s="90">
        <f>SUM(H665)</f>
        <v>0</v>
      </c>
    </row>
    <row r="665" spans="1:8" ht="15.75" customHeight="1">
      <c r="A665" s="225"/>
      <c r="B665" s="49" t="s">
        <v>90</v>
      </c>
      <c r="C665" s="95"/>
      <c r="D665" s="95"/>
      <c r="E665" s="45" t="e">
        <f>F665/C665*1000</f>
        <v>#DIV/0!</v>
      </c>
      <c r="F665" s="96">
        <v>0.552</v>
      </c>
      <c r="G665" s="96">
        <v>0.552</v>
      </c>
      <c r="H665" s="97"/>
    </row>
    <row r="666" spans="1:8" ht="15.75" customHeight="1">
      <c r="A666" s="232">
        <v>2</v>
      </c>
      <c r="B666" s="98" t="s">
        <v>106</v>
      </c>
      <c r="C666" s="99">
        <f>SUM(C667:C667)</f>
        <v>40</v>
      </c>
      <c r="D666" s="99"/>
      <c r="E666" s="99"/>
      <c r="F666" s="100">
        <f>SUM(F667:F667)</f>
        <v>1.579</v>
      </c>
      <c r="G666" s="100">
        <f>SUM(G667:G667)</f>
        <v>1.579</v>
      </c>
      <c r="H666" s="101"/>
    </row>
    <row r="667" spans="1:8" ht="15.75" customHeight="1">
      <c r="A667" s="231"/>
      <c r="B667" s="110" t="s">
        <v>91</v>
      </c>
      <c r="C667" s="95">
        <v>40</v>
      </c>
      <c r="D667" s="95"/>
      <c r="E667" s="45">
        <f>F667/C667*1000</f>
        <v>39.474999999999994</v>
      </c>
      <c r="F667" s="96">
        <v>1.579</v>
      </c>
      <c r="G667" s="96">
        <v>1.579</v>
      </c>
      <c r="H667" s="97"/>
    </row>
    <row r="668" spans="1:8" s="64" customFormat="1" ht="15.75" customHeight="1">
      <c r="A668" s="232">
        <v>3</v>
      </c>
      <c r="B668" s="50" t="s">
        <v>83</v>
      </c>
      <c r="C668" s="99"/>
      <c r="D668" s="99"/>
      <c r="E668" s="70"/>
      <c r="F668" s="100">
        <f>SUM(F669)</f>
        <v>0.47</v>
      </c>
      <c r="G668" s="100">
        <f>SUM(G669)</f>
        <v>0.47</v>
      </c>
      <c r="H668" s="101"/>
    </row>
    <row r="669" spans="1:8" ht="15.75" customHeight="1" thickBot="1">
      <c r="A669" s="231"/>
      <c r="B669" s="49" t="s">
        <v>90</v>
      </c>
      <c r="C669" s="95"/>
      <c r="D669" s="95"/>
      <c r="E669" s="45"/>
      <c r="F669" s="96">
        <v>0.47</v>
      </c>
      <c r="G669" s="96">
        <v>0.47</v>
      </c>
      <c r="H669" s="97"/>
    </row>
    <row r="670" spans="1:8" ht="15.75" customHeight="1" thickBot="1">
      <c r="A670" s="266" t="s">
        <v>189</v>
      </c>
      <c r="B670" s="267" t="s">
        <v>110</v>
      </c>
      <c r="C670" s="268">
        <f>C664+C666+C668</f>
        <v>40</v>
      </c>
      <c r="D670" s="268">
        <f>D664+D666+D668</f>
        <v>0</v>
      </c>
      <c r="E670" s="268"/>
      <c r="F670" s="268">
        <f>F664+F666+F668</f>
        <v>2.601</v>
      </c>
      <c r="G670" s="268">
        <f>G664+G666+G668</f>
        <v>2.601</v>
      </c>
      <c r="H670" s="269">
        <f>H664+H666+H668</f>
        <v>0</v>
      </c>
    </row>
    <row r="671" spans="1:8" ht="15.75" customHeight="1" thickBot="1">
      <c r="A671" s="270" t="s">
        <v>189</v>
      </c>
      <c r="B671" s="271" t="s">
        <v>142</v>
      </c>
      <c r="C671" s="272">
        <f>C654+C662+C670</f>
        <v>322</v>
      </c>
      <c r="D671" s="272"/>
      <c r="E671" s="272"/>
      <c r="F671" s="272">
        <f>F654+F662+F670</f>
        <v>6.458</v>
      </c>
      <c r="G671" s="272">
        <f>G654+G662+G670</f>
        <v>6.458</v>
      </c>
      <c r="H671" s="273">
        <f>H654+H662+H670</f>
        <v>0</v>
      </c>
    </row>
    <row r="672" spans="1:8" ht="15.75" customHeight="1">
      <c r="A672" s="233" t="s">
        <v>127</v>
      </c>
      <c r="B672" s="131" t="s">
        <v>120</v>
      </c>
      <c r="C672" s="123"/>
      <c r="D672" s="123"/>
      <c r="E672" s="132"/>
      <c r="F672" s="124"/>
      <c r="G672" s="124"/>
      <c r="H672" s="125"/>
    </row>
    <row r="673" spans="1:8" ht="15.75" customHeight="1">
      <c r="A673" s="234"/>
      <c r="B673" s="134" t="s">
        <v>51</v>
      </c>
      <c r="C673" s="135"/>
      <c r="D673" s="135"/>
      <c r="E673" s="136"/>
      <c r="F673" s="137"/>
      <c r="G673" s="137"/>
      <c r="H673" s="138"/>
    </row>
    <row r="674" spans="1:8" ht="15.75" customHeight="1">
      <c r="A674" s="126">
        <v>1</v>
      </c>
      <c r="B674" s="38" t="s">
        <v>84</v>
      </c>
      <c r="C674" s="89">
        <f>SUM(C675)</f>
        <v>15</v>
      </c>
      <c r="D674" s="88"/>
      <c r="E674" s="40">
        <f>F674/C674*1000</f>
        <v>9.000000000000002</v>
      </c>
      <c r="F674" s="89">
        <f>SUM(F675)</f>
        <v>0.135</v>
      </c>
      <c r="G674" s="89">
        <f>SUM(G675)</f>
        <v>0.135</v>
      </c>
      <c r="H674" s="90">
        <f>SUM(H675)</f>
        <v>0</v>
      </c>
    </row>
    <row r="675" spans="1:8" ht="15.75" customHeight="1">
      <c r="A675" s="225"/>
      <c r="B675" s="49" t="s">
        <v>91</v>
      </c>
      <c r="C675" s="95">
        <v>15</v>
      </c>
      <c r="D675" s="95"/>
      <c r="E675" s="45">
        <f>F675/C675*1000</f>
        <v>9.000000000000002</v>
      </c>
      <c r="F675" s="96">
        <v>0.135</v>
      </c>
      <c r="G675" s="96">
        <v>0.135</v>
      </c>
      <c r="H675" s="97"/>
    </row>
    <row r="676" spans="1:8" ht="15.75" customHeight="1">
      <c r="A676" s="232">
        <v>2</v>
      </c>
      <c r="B676" s="50" t="s">
        <v>48</v>
      </c>
      <c r="C676" s="99"/>
      <c r="D676" s="99"/>
      <c r="E676" s="70"/>
      <c r="F676" s="100">
        <f>SUM(F677)</f>
        <v>2.21</v>
      </c>
      <c r="G676" s="100">
        <f>SUM(G677)</f>
        <v>2.21</v>
      </c>
      <c r="H676" s="101"/>
    </row>
    <row r="677" spans="1:8" ht="15.75" customHeight="1" thickBot="1">
      <c r="A677" s="231"/>
      <c r="B677" s="49" t="s">
        <v>90</v>
      </c>
      <c r="C677" s="95"/>
      <c r="D677" s="95"/>
      <c r="E677" s="45"/>
      <c r="F677" s="96">
        <v>2.21</v>
      </c>
      <c r="G677" s="96">
        <v>2.21</v>
      </c>
      <c r="H677" s="97"/>
    </row>
    <row r="678" spans="1:8" ht="15.75" customHeight="1" thickBot="1">
      <c r="A678" s="263" t="s">
        <v>119</v>
      </c>
      <c r="B678" s="264" t="s">
        <v>109</v>
      </c>
      <c r="C678" s="265">
        <f>C674+C676</f>
        <v>15</v>
      </c>
      <c r="D678" s="265"/>
      <c r="E678" s="265"/>
      <c r="F678" s="425">
        <f>F674+F676</f>
        <v>2.3449999999999998</v>
      </c>
      <c r="G678" s="425">
        <f>G674+G676</f>
        <v>2.3449999999999998</v>
      </c>
      <c r="H678" s="490">
        <f>H674+H676</f>
        <v>0</v>
      </c>
    </row>
    <row r="679" spans="1:8" ht="15.75" customHeight="1">
      <c r="A679" s="230"/>
      <c r="B679" s="117" t="s">
        <v>52</v>
      </c>
      <c r="C679" s="118"/>
      <c r="D679" s="118"/>
      <c r="E679" s="55"/>
      <c r="F679" s="119"/>
      <c r="G679" s="119"/>
      <c r="H679" s="120"/>
    </row>
    <row r="680" spans="1:8" ht="15.75" customHeight="1">
      <c r="A680" s="126">
        <v>1</v>
      </c>
      <c r="B680" s="102" t="s">
        <v>25</v>
      </c>
      <c r="C680" s="88"/>
      <c r="D680" s="88"/>
      <c r="E680" s="40"/>
      <c r="F680" s="89">
        <f>SUM(F681:F681)</f>
        <v>1.562</v>
      </c>
      <c r="G680" s="89">
        <f>SUM(G681:G681)</f>
        <v>1.19</v>
      </c>
      <c r="H680" s="90">
        <f>SUM(H681:H681)</f>
        <v>0</v>
      </c>
    </row>
    <row r="681" spans="1:8" ht="15.75" customHeight="1">
      <c r="A681" s="224"/>
      <c r="B681" s="29" t="s">
        <v>90</v>
      </c>
      <c r="C681" s="91"/>
      <c r="D681" s="91"/>
      <c r="E681" s="31"/>
      <c r="F681" s="92">
        <v>1.562</v>
      </c>
      <c r="G681" s="92">
        <v>1.19</v>
      </c>
      <c r="H681" s="93"/>
    </row>
    <row r="682" spans="1:8" ht="15.75" customHeight="1">
      <c r="A682" s="227">
        <v>2</v>
      </c>
      <c r="B682" s="102" t="s">
        <v>26</v>
      </c>
      <c r="C682" s="105"/>
      <c r="D682" s="105"/>
      <c r="E682" s="40"/>
      <c r="F682" s="121">
        <f>SUM(F683:F683)</f>
        <v>7.444</v>
      </c>
      <c r="G682" s="121">
        <f>SUM(G683:G683)</f>
        <v>3.138</v>
      </c>
      <c r="H682" s="90">
        <f>SUM(H683:H683)</f>
        <v>0</v>
      </c>
    </row>
    <row r="683" spans="1:8" ht="15.75" customHeight="1">
      <c r="A683" s="224"/>
      <c r="B683" s="29" t="s">
        <v>90</v>
      </c>
      <c r="C683" s="91"/>
      <c r="D683" s="91"/>
      <c r="E683" s="31"/>
      <c r="F683" s="92">
        <v>7.444</v>
      </c>
      <c r="G683" s="92">
        <v>3.138</v>
      </c>
      <c r="H683" s="93"/>
    </row>
    <row r="684" spans="1:8" ht="15.75" customHeight="1">
      <c r="A684" s="126">
        <v>3</v>
      </c>
      <c r="B684" s="102" t="s">
        <v>36</v>
      </c>
      <c r="C684" s="88"/>
      <c r="D684" s="88"/>
      <c r="E684" s="40"/>
      <c r="F684" s="89">
        <f>SUM(F685:F685)</f>
        <v>14.871</v>
      </c>
      <c r="G684" s="89">
        <f>SUM(G685:G685)</f>
        <v>9.691</v>
      </c>
      <c r="H684" s="90">
        <f>SUM(H685:H685)</f>
        <v>0</v>
      </c>
    </row>
    <row r="685" spans="1:8" ht="15.75" customHeight="1">
      <c r="A685" s="225"/>
      <c r="B685" s="49" t="s">
        <v>90</v>
      </c>
      <c r="C685" s="95"/>
      <c r="D685" s="95"/>
      <c r="E685" s="45"/>
      <c r="F685" s="96">
        <v>14.871</v>
      </c>
      <c r="G685" s="96">
        <v>9.691</v>
      </c>
      <c r="H685" s="97"/>
    </row>
    <row r="686" spans="1:8" ht="15.75" customHeight="1">
      <c r="A686" s="227">
        <v>4</v>
      </c>
      <c r="B686" s="102" t="s">
        <v>37</v>
      </c>
      <c r="C686" s="105"/>
      <c r="D686" s="105"/>
      <c r="E686" s="128"/>
      <c r="F686" s="121">
        <f>SUM(F687:F687)</f>
        <v>1.889</v>
      </c>
      <c r="G686" s="121">
        <f>SUM(G687:G687)</f>
        <v>0.949</v>
      </c>
      <c r="H686" s="122">
        <f>SUM(H687:H687)</f>
        <v>0</v>
      </c>
    </row>
    <row r="687" spans="1:8" ht="15.75" customHeight="1" thickBot="1">
      <c r="A687" s="235"/>
      <c r="B687" s="104" t="s">
        <v>90</v>
      </c>
      <c r="C687" s="106"/>
      <c r="D687" s="106"/>
      <c r="E687" s="107"/>
      <c r="F687" s="108">
        <v>1.889</v>
      </c>
      <c r="G687" s="108">
        <v>0.949</v>
      </c>
      <c r="H687" s="109"/>
    </row>
    <row r="688" spans="1:8" ht="15.75" customHeight="1" thickBot="1">
      <c r="A688" s="274" t="s">
        <v>190</v>
      </c>
      <c r="B688" s="275" t="s">
        <v>111</v>
      </c>
      <c r="C688" s="276"/>
      <c r="D688" s="276"/>
      <c r="E688" s="276"/>
      <c r="F688" s="284">
        <f>F682+F684+F686+F680</f>
        <v>25.766000000000002</v>
      </c>
      <c r="G688" s="284">
        <f>G682+G684+G686+G680</f>
        <v>14.968</v>
      </c>
      <c r="H688" s="352">
        <f>H682+H684+H686+H680</f>
        <v>0</v>
      </c>
    </row>
    <row r="689" spans="1:8" ht="15.75" customHeight="1">
      <c r="A689" s="236"/>
      <c r="B689" s="147" t="s">
        <v>49</v>
      </c>
      <c r="C689" s="148"/>
      <c r="D689" s="148"/>
      <c r="E689" s="149"/>
      <c r="F689" s="150"/>
      <c r="G689" s="150"/>
      <c r="H689" s="151"/>
    </row>
    <row r="690" spans="1:8" ht="15.75" customHeight="1">
      <c r="A690" s="227">
        <v>1</v>
      </c>
      <c r="B690" s="152" t="s">
        <v>126</v>
      </c>
      <c r="C690" s="105"/>
      <c r="D690" s="105"/>
      <c r="E690" s="128"/>
      <c r="F690" s="121">
        <f>SUM(F691:F691)</f>
        <v>0.342</v>
      </c>
      <c r="G690" s="121">
        <f>SUM(G691:G691)</f>
        <v>0.342</v>
      </c>
      <c r="H690" s="122">
        <f>SUM(H691:H691)</f>
        <v>0</v>
      </c>
    </row>
    <row r="691" spans="1:8" ht="15.75" customHeight="1">
      <c r="A691" s="225"/>
      <c r="B691" s="49" t="s">
        <v>90</v>
      </c>
      <c r="C691" s="111"/>
      <c r="D691" s="111"/>
      <c r="E691" s="127"/>
      <c r="F691" s="112">
        <v>0.342</v>
      </c>
      <c r="G691" s="112">
        <v>0.342</v>
      </c>
      <c r="H691" s="113"/>
    </row>
    <row r="692" spans="1:8" ht="15.75" customHeight="1">
      <c r="A692" s="227">
        <v>2</v>
      </c>
      <c r="B692" s="152" t="s">
        <v>83</v>
      </c>
      <c r="C692" s="105"/>
      <c r="D692" s="105"/>
      <c r="E692" s="128"/>
      <c r="F692" s="121">
        <f>SUM(F693:F693)</f>
        <v>0.204</v>
      </c>
      <c r="G692" s="121">
        <f>SUM(G693:G693)</f>
        <v>0.204</v>
      </c>
      <c r="H692" s="122">
        <f>SUM(H693:H693)</f>
        <v>0</v>
      </c>
    </row>
    <row r="693" spans="1:8" ht="15.75" customHeight="1" thickBot="1">
      <c r="A693" s="225"/>
      <c r="B693" s="49" t="s">
        <v>90</v>
      </c>
      <c r="C693" s="111"/>
      <c r="D693" s="111"/>
      <c r="E693" s="127"/>
      <c r="F693" s="112">
        <v>0.204</v>
      </c>
      <c r="G693" s="112">
        <v>0.204</v>
      </c>
      <c r="H693" s="113"/>
    </row>
    <row r="694" spans="1:8" ht="15.75" customHeight="1" thickBot="1">
      <c r="A694" s="266" t="s">
        <v>190</v>
      </c>
      <c r="B694" s="267" t="s">
        <v>110</v>
      </c>
      <c r="C694" s="277"/>
      <c r="D694" s="277"/>
      <c r="E694" s="277"/>
      <c r="F694" s="268">
        <f>F690+F692</f>
        <v>0.546</v>
      </c>
      <c r="G694" s="268">
        <f>G690+G692</f>
        <v>0.546</v>
      </c>
      <c r="H694" s="269">
        <f>H690+H692</f>
        <v>0</v>
      </c>
    </row>
    <row r="695" spans="1:8" ht="15.75" customHeight="1" thickBot="1">
      <c r="A695" s="304" t="s">
        <v>119</v>
      </c>
      <c r="B695" s="305" t="s">
        <v>129</v>
      </c>
      <c r="C695" s="287"/>
      <c r="D695" s="287"/>
      <c r="E695" s="287"/>
      <c r="F695" s="288">
        <f>F694+F688+F678</f>
        <v>28.657</v>
      </c>
      <c r="G695" s="288">
        <f>G694+G688+G678</f>
        <v>17.858999999999998</v>
      </c>
      <c r="H695" s="289">
        <f>H694+H688+H678</f>
        <v>0</v>
      </c>
    </row>
    <row r="696" spans="1:8" ht="15.75" customHeight="1">
      <c r="A696" s="237" t="s">
        <v>191</v>
      </c>
      <c r="B696" s="153" t="s">
        <v>145</v>
      </c>
      <c r="C696" s="123"/>
      <c r="D696" s="123"/>
      <c r="E696" s="132"/>
      <c r="F696" s="124"/>
      <c r="G696" s="124"/>
      <c r="H696" s="125"/>
    </row>
    <row r="697" spans="1:8" ht="15.75" customHeight="1">
      <c r="A697" s="223"/>
      <c r="B697" s="84" t="s">
        <v>51</v>
      </c>
      <c r="C697" s="85"/>
      <c r="D697" s="85"/>
      <c r="E697" s="69"/>
      <c r="F697" s="86"/>
      <c r="G697" s="86"/>
      <c r="H697" s="87"/>
    </row>
    <row r="698" spans="1:8" ht="15.75" customHeight="1">
      <c r="A698" s="126">
        <v>1</v>
      </c>
      <c r="B698" s="38" t="s">
        <v>86</v>
      </c>
      <c r="C698" s="88"/>
      <c r="D698" s="88"/>
      <c r="E698" s="40"/>
      <c r="F698" s="89">
        <f>SUM(F699:F699)</f>
        <v>0.15</v>
      </c>
      <c r="G698" s="89">
        <f>SUM(G699:G699)</f>
        <v>0.15</v>
      </c>
      <c r="H698" s="90">
        <f>SUM(H699:H699)</f>
        <v>0</v>
      </c>
    </row>
    <row r="699" spans="1:8" ht="15.75" customHeight="1">
      <c r="A699" s="225"/>
      <c r="B699" s="49" t="s">
        <v>91</v>
      </c>
      <c r="C699" s="95">
        <v>10</v>
      </c>
      <c r="D699" s="95"/>
      <c r="E699" s="45">
        <f aca="true" t="shared" si="39" ref="E699:E706">F699/C699*1000</f>
        <v>15</v>
      </c>
      <c r="F699" s="96">
        <v>0.15</v>
      </c>
      <c r="G699" s="96">
        <v>0.15</v>
      </c>
      <c r="H699" s="97"/>
    </row>
    <row r="700" spans="1:8" ht="15.75" customHeight="1">
      <c r="A700" s="227">
        <v>2</v>
      </c>
      <c r="B700" s="102" t="s">
        <v>19</v>
      </c>
      <c r="C700" s="88"/>
      <c r="D700" s="88"/>
      <c r="E700" s="40"/>
      <c r="F700" s="89">
        <f>SUM(F701:F702)</f>
        <v>3.67</v>
      </c>
      <c r="G700" s="89">
        <f>SUM(G701:G702)</f>
        <v>1.43</v>
      </c>
      <c r="H700" s="90">
        <f>SUM(H701:H702)</f>
        <v>0</v>
      </c>
    </row>
    <row r="701" spans="1:8" ht="15.75" customHeight="1">
      <c r="A701" s="224"/>
      <c r="B701" s="29" t="s">
        <v>88</v>
      </c>
      <c r="C701" s="91">
        <v>240</v>
      </c>
      <c r="D701" s="91"/>
      <c r="E701" s="31">
        <f t="shared" si="39"/>
        <v>5.958333333333333</v>
      </c>
      <c r="F701" s="92">
        <v>1.43</v>
      </c>
      <c r="G701" s="92">
        <v>1.43</v>
      </c>
      <c r="H701" s="93"/>
    </row>
    <row r="702" spans="1:10" ht="15.75" customHeight="1">
      <c r="A702" s="224"/>
      <c r="B702" s="49" t="s">
        <v>91</v>
      </c>
      <c r="C702" s="91">
        <v>80</v>
      </c>
      <c r="D702" s="91"/>
      <c r="E702" s="31">
        <f t="shared" si="39"/>
        <v>28.000000000000004</v>
      </c>
      <c r="F702" s="92">
        <v>2.24</v>
      </c>
      <c r="G702" s="92"/>
      <c r="H702" s="93"/>
      <c r="J702" s="6"/>
    </row>
    <row r="703" spans="1:8" ht="15.75" customHeight="1">
      <c r="A703" s="227">
        <v>3</v>
      </c>
      <c r="B703" s="98" t="s">
        <v>67</v>
      </c>
      <c r="C703" s="88"/>
      <c r="D703" s="88"/>
      <c r="E703" s="40" t="e">
        <f t="shared" si="39"/>
        <v>#DIV/0!</v>
      </c>
      <c r="F703" s="89">
        <f>SUM(F704:F704)</f>
        <v>0.29</v>
      </c>
      <c r="G703" s="89">
        <f>SUM(G704:G704)</f>
        <v>0.29</v>
      </c>
      <c r="H703" s="90">
        <f>SUM(H704:H704)</f>
        <v>0</v>
      </c>
    </row>
    <row r="704" spans="1:8" ht="15.75" customHeight="1">
      <c r="A704" s="225"/>
      <c r="B704" s="49" t="s">
        <v>88</v>
      </c>
      <c r="C704" s="95">
        <v>60</v>
      </c>
      <c r="D704" s="95"/>
      <c r="E704" s="45">
        <f t="shared" si="39"/>
        <v>4.833333333333333</v>
      </c>
      <c r="F704" s="96">
        <v>0.29</v>
      </c>
      <c r="G704" s="96">
        <v>0.29</v>
      </c>
      <c r="H704" s="97"/>
    </row>
    <row r="705" spans="1:8" ht="15.75" customHeight="1">
      <c r="A705" s="232">
        <v>4</v>
      </c>
      <c r="B705" s="98" t="s">
        <v>48</v>
      </c>
      <c r="C705" s="99"/>
      <c r="D705" s="99"/>
      <c r="E705" s="70" t="e">
        <f t="shared" si="39"/>
        <v>#DIV/0!</v>
      </c>
      <c r="F705" s="100">
        <f>SUM(F706:F706)</f>
        <v>3.411</v>
      </c>
      <c r="G705" s="100">
        <f>SUM(G706:G706)</f>
        <v>3.411</v>
      </c>
      <c r="H705" s="101">
        <f>SUM(H706:H706)</f>
        <v>0</v>
      </c>
    </row>
    <row r="706" spans="1:9" ht="15.75" customHeight="1">
      <c r="A706" s="224"/>
      <c r="B706" s="29" t="s">
        <v>88</v>
      </c>
      <c r="C706" s="91">
        <v>250</v>
      </c>
      <c r="D706" s="91"/>
      <c r="E706" s="31">
        <f t="shared" si="39"/>
        <v>13.644</v>
      </c>
      <c r="F706" s="92">
        <v>3.411</v>
      </c>
      <c r="G706" s="92">
        <v>3.411</v>
      </c>
      <c r="H706" s="93"/>
      <c r="I706" s="94"/>
    </row>
    <row r="707" spans="1:8" ht="15.75" customHeight="1">
      <c r="A707" s="278" t="s">
        <v>191</v>
      </c>
      <c r="B707" s="279" t="s">
        <v>109</v>
      </c>
      <c r="C707" s="280"/>
      <c r="D707" s="280"/>
      <c r="E707" s="280"/>
      <c r="F707" s="281">
        <f>F698+F700+F703+F705</f>
        <v>7.520999999999999</v>
      </c>
      <c r="G707" s="281">
        <f>G698+G700+G703+G705</f>
        <v>5.281</v>
      </c>
      <c r="H707" s="282">
        <f>H698+H700+H703+H705</f>
        <v>0</v>
      </c>
    </row>
    <row r="708" spans="1:8" ht="15.75" customHeight="1">
      <c r="A708" s="230"/>
      <c r="B708" s="117" t="s">
        <v>52</v>
      </c>
      <c r="C708" s="118"/>
      <c r="D708" s="118"/>
      <c r="E708" s="55"/>
      <c r="F708" s="119"/>
      <c r="G708" s="119"/>
      <c r="H708" s="120"/>
    </row>
    <row r="709" spans="1:8" ht="15.75" customHeight="1">
      <c r="A709" s="126">
        <v>1</v>
      </c>
      <c r="B709" s="102" t="s">
        <v>24</v>
      </c>
      <c r="C709" s="88"/>
      <c r="D709" s="88"/>
      <c r="E709" s="40"/>
      <c r="F709" s="89">
        <f>SUM(F710:F710)</f>
        <v>0.008</v>
      </c>
      <c r="G709" s="89">
        <f>SUM(G710:G710)</f>
        <v>0.008</v>
      </c>
      <c r="H709" s="90">
        <f>SUM(H710:H710)</f>
        <v>0</v>
      </c>
    </row>
    <row r="710" spans="1:8" ht="15.75" customHeight="1" thickBot="1">
      <c r="A710" s="321"/>
      <c r="B710" s="322" t="s">
        <v>88</v>
      </c>
      <c r="C710" s="118">
        <v>93</v>
      </c>
      <c r="D710" s="118"/>
      <c r="E710" s="55"/>
      <c r="F710" s="119">
        <v>0.008</v>
      </c>
      <c r="G710" s="119">
        <v>0.008</v>
      </c>
      <c r="H710" s="120"/>
    </row>
    <row r="711" spans="1:8" ht="15.75" customHeight="1" thickBot="1">
      <c r="A711" s="274" t="s">
        <v>191</v>
      </c>
      <c r="B711" s="275" t="s">
        <v>111</v>
      </c>
      <c r="C711" s="283"/>
      <c r="D711" s="283"/>
      <c r="E711" s="283"/>
      <c r="F711" s="284">
        <f>F709</f>
        <v>0.008</v>
      </c>
      <c r="G711" s="284">
        <f>G709</f>
        <v>0.008</v>
      </c>
      <c r="H711" s="352">
        <f>H709</f>
        <v>0</v>
      </c>
    </row>
    <row r="712" spans="1:8" ht="15.75" customHeight="1" thickBot="1">
      <c r="A712" s="236"/>
      <c r="B712" s="147" t="s">
        <v>49</v>
      </c>
      <c r="C712" s="148"/>
      <c r="D712" s="148"/>
      <c r="E712" s="149"/>
      <c r="F712" s="150"/>
      <c r="G712" s="150"/>
      <c r="H712" s="151"/>
    </row>
    <row r="713" spans="1:8" ht="15.75" customHeight="1" thickBot="1">
      <c r="A713" s="266" t="s">
        <v>191</v>
      </c>
      <c r="B713" s="267" t="s">
        <v>110</v>
      </c>
      <c r="C713" s="277"/>
      <c r="D713" s="277"/>
      <c r="E713" s="277"/>
      <c r="F713" s="268">
        <v>0</v>
      </c>
      <c r="G713" s="268">
        <v>0</v>
      </c>
      <c r="H713" s="269">
        <v>0</v>
      </c>
    </row>
    <row r="714" spans="1:8" ht="15.75" customHeight="1" thickBot="1">
      <c r="A714" s="285" t="s">
        <v>191</v>
      </c>
      <c r="B714" s="286" t="s">
        <v>146</v>
      </c>
      <c r="C714" s="287"/>
      <c r="D714" s="287"/>
      <c r="E714" s="287"/>
      <c r="F714" s="288">
        <f>F707+F711+F713</f>
        <v>7.528999999999999</v>
      </c>
      <c r="G714" s="288">
        <f>G707+G711+G713</f>
        <v>5.289</v>
      </c>
      <c r="H714" s="289">
        <f>H707+H711+H713</f>
        <v>0</v>
      </c>
    </row>
    <row r="715" spans="1:8" ht="15.75" customHeight="1">
      <c r="A715" s="238" t="s">
        <v>172</v>
      </c>
      <c r="B715" s="203" t="s">
        <v>147</v>
      </c>
      <c r="C715" s="163"/>
      <c r="D715" s="163"/>
      <c r="E715" s="164"/>
      <c r="F715" s="165"/>
      <c r="G715" s="165"/>
      <c r="H715" s="166"/>
    </row>
    <row r="716" spans="1:8" s="64" customFormat="1" ht="15.75" customHeight="1">
      <c r="A716" s="239"/>
      <c r="B716" s="167" t="s">
        <v>51</v>
      </c>
      <c r="C716" s="130"/>
      <c r="D716" s="130"/>
      <c r="E716" s="168"/>
      <c r="F716" s="169"/>
      <c r="G716" s="169"/>
      <c r="H716" s="170"/>
    </row>
    <row r="717" spans="1:8" ht="15.75" customHeight="1">
      <c r="A717" s="227">
        <v>1</v>
      </c>
      <c r="B717" s="171" t="s">
        <v>93</v>
      </c>
      <c r="C717" s="105"/>
      <c r="D717" s="105"/>
      <c r="E717" s="105"/>
      <c r="F717" s="121">
        <f>SUM(F718:F718)</f>
        <v>0.025</v>
      </c>
      <c r="G717" s="121">
        <f>SUM(G718:G718)</f>
        <v>0.025</v>
      </c>
      <c r="H717" s="122">
        <f>SUM(H718:H718)</f>
        <v>0</v>
      </c>
    </row>
    <row r="718" spans="1:8" ht="15.75" customHeight="1">
      <c r="A718" s="235"/>
      <c r="B718" s="172" t="s">
        <v>88</v>
      </c>
      <c r="C718" s="106">
        <v>10</v>
      </c>
      <c r="D718" s="106"/>
      <c r="E718" s="107"/>
      <c r="F718" s="108">
        <v>0.025</v>
      </c>
      <c r="G718" s="108">
        <v>0.025</v>
      </c>
      <c r="H718" s="109"/>
    </row>
    <row r="719" spans="1:8" ht="15.75" customHeight="1">
      <c r="A719" s="227">
        <v>2</v>
      </c>
      <c r="B719" s="171" t="s">
        <v>94</v>
      </c>
      <c r="C719" s="105"/>
      <c r="D719" s="105"/>
      <c r="E719" s="105"/>
      <c r="F719" s="121">
        <f>SUM(F720:F720)</f>
        <v>3.76</v>
      </c>
      <c r="G719" s="121">
        <f>SUM(G720:G720)</f>
        <v>3.31</v>
      </c>
      <c r="H719" s="122">
        <f>SUM(H720:H720)</f>
        <v>0</v>
      </c>
    </row>
    <row r="720" spans="1:8" ht="15.75" customHeight="1" thickBot="1">
      <c r="A720" s="235"/>
      <c r="B720" s="172" t="s">
        <v>88</v>
      </c>
      <c r="C720" s="106">
        <v>475</v>
      </c>
      <c r="D720" s="106"/>
      <c r="E720" s="107"/>
      <c r="F720" s="108">
        <v>3.76</v>
      </c>
      <c r="G720" s="108">
        <v>3.31</v>
      </c>
      <c r="H720" s="109"/>
    </row>
    <row r="721" spans="1:8" ht="15.75" customHeight="1" thickBot="1">
      <c r="A721" s="290" t="s">
        <v>172</v>
      </c>
      <c r="B721" s="291" t="s">
        <v>109</v>
      </c>
      <c r="C721" s="292"/>
      <c r="D721" s="292"/>
      <c r="E721" s="292"/>
      <c r="F721" s="293">
        <f>F717+F719</f>
        <v>3.7849999999999997</v>
      </c>
      <c r="G721" s="293">
        <f>G717+G719</f>
        <v>3.335</v>
      </c>
      <c r="H721" s="303">
        <f>H717+H719</f>
        <v>0</v>
      </c>
    </row>
    <row r="722" spans="1:8" s="64" customFormat="1" ht="15.75" customHeight="1" thickBot="1">
      <c r="A722" s="240"/>
      <c r="B722" s="175" t="s">
        <v>52</v>
      </c>
      <c r="C722" s="163"/>
      <c r="D722" s="163"/>
      <c r="E722" s="176"/>
      <c r="F722" s="165"/>
      <c r="G722" s="165"/>
      <c r="H722" s="166"/>
    </row>
    <row r="723" spans="1:8" ht="15.75" customHeight="1" thickBot="1">
      <c r="A723" s="294" t="s">
        <v>172</v>
      </c>
      <c r="B723" s="295" t="s">
        <v>111</v>
      </c>
      <c r="C723" s="296"/>
      <c r="D723" s="296"/>
      <c r="E723" s="296"/>
      <c r="F723" s="297">
        <v>0</v>
      </c>
      <c r="G723" s="297">
        <v>0</v>
      </c>
      <c r="H723" s="353">
        <v>0</v>
      </c>
    </row>
    <row r="724" spans="1:8" ht="15.75" customHeight="1" thickBot="1">
      <c r="A724" s="233"/>
      <c r="B724" s="131" t="s">
        <v>49</v>
      </c>
      <c r="C724" s="123"/>
      <c r="D724" s="123"/>
      <c r="E724" s="132"/>
      <c r="F724" s="124"/>
      <c r="G724" s="124"/>
      <c r="H724" s="177"/>
    </row>
    <row r="725" spans="1:8" ht="15.75" customHeight="1" thickBot="1">
      <c r="A725" s="298" t="s">
        <v>172</v>
      </c>
      <c r="B725" s="299" t="s">
        <v>110</v>
      </c>
      <c r="C725" s="300"/>
      <c r="D725" s="300"/>
      <c r="E725" s="300"/>
      <c r="F725" s="301">
        <v>0</v>
      </c>
      <c r="G725" s="301">
        <v>0</v>
      </c>
      <c r="H725" s="302">
        <v>0</v>
      </c>
    </row>
    <row r="726" spans="1:8" ht="15.75" customHeight="1" thickBot="1">
      <c r="A726" s="304" t="s">
        <v>172</v>
      </c>
      <c r="B726" s="305" t="s">
        <v>148</v>
      </c>
      <c r="C726" s="287"/>
      <c r="D726" s="287"/>
      <c r="E726" s="287"/>
      <c r="F726" s="288">
        <f>F721+F723+F725</f>
        <v>3.7849999999999997</v>
      </c>
      <c r="G726" s="288">
        <f>G721+G723+G725</f>
        <v>3.335</v>
      </c>
      <c r="H726" s="289">
        <f>H721+H723+H725</f>
        <v>0</v>
      </c>
    </row>
    <row r="727" spans="1:8" ht="15.75" customHeight="1">
      <c r="A727" s="240" t="s">
        <v>192</v>
      </c>
      <c r="B727" s="175" t="s">
        <v>149</v>
      </c>
      <c r="C727" s="178"/>
      <c r="D727" s="178"/>
      <c r="E727" s="176"/>
      <c r="F727" s="179"/>
      <c r="G727" s="179"/>
      <c r="H727" s="180"/>
    </row>
    <row r="728" spans="1:8" ht="15.75" customHeight="1">
      <c r="A728" s="234"/>
      <c r="B728" s="134" t="s">
        <v>95</v>
      </c>
      <c r="C728" s="135"/>
      <c r="D728" s="135"/>
      <c r="E728" s="136"/>
      <c r="F728" s="137"/>
      <c r="G728" s="137"/>
      <c r="H728" s="138"/>
    </row>
    <row r="729" spans="1:8" ht="15.75" customHeight="1">
      <c r="A729" s="227">
        <v>1</v>
      </c>
      <c r="B729" s="171" t="s">
        <v>18</v>
      </c>
      <c r="C729" s="105"/>
      <c r="D729" s="105"/>
      <c r="E729" s="105"/>
      <c r="F729" s="121">
        <f>SUM(F730:F730)</f>
        <v>0.07</v>
      </c>
      <c r="G729" s="121">
        <f>SUM(G730:G730)</f>
        <v>0</v>
      </c>
      <c r="H729" s="122">
        <f>SUM(H730:H730)</f>
        <v>0</v>
      </c>
    </row>
    <row r="730" spans="1:8" ht="15.75" customHeight="1" thickBot="1">
      <c r="A730" s="231"/>
      <c r="B730" s="173" t="s">
        <v>91</v>
      </c>
      <c r="C730" s="111">
        <v>35</v>
      </c>
      <c r="D730" s="111"/>
      <c r="E730" s="127"/>
      <c r="F730" s="112">
        <v>0.07</v>
      </c>
      <c r="G730" s="112"/>
      <c r="H730" s="113"/>
    </row>
    <row r="731" spans="1:8" ht="15.75" customHeight="1" thickBot="1">
      <c r="A731" s="290" t="s">
        <v>192</v>
      </c>
      <c r="B731" s="291" t="s">
        <v>109</v>
      </c>
      <c r="C731" s="292"/>
      <c r="D731" s="292"/>
      <c r="E731" s="292"/>
      <c r="F731" s="293">
        <f>F729</f>
        <v>0.07</v>
      </c>
      <c r="G731" s="293">
        <f>G729</f>
        <v>0</v>
      </c>
      <c r="H731" s="303">
        <f>H729</f>
        <v>0</v>
      </c>
    </row>
    <row r="732" spans="1:8" ht="15.75" customHeight="1" thickBot="1">
      <c r="A732" s="240"/>
      <c r="B732" s="175" t="s">
        <v>52</v>
      </c>
      <c r="C732" s="178"/>
      <c r="D732" s="178"/>
      <c r="E732" s="176"/>
      <c r="F732" s="179"/>
      <c r="G732" s="179"/>
      <c r="H732" s="180"/>
    </row>
    <row r="733" spans="1:8" s="64" customFormat="1" ht="15.75" customHeight="1" thickBot="1">
      <c r="A733" s="294" t="s">
        <v>192</v>
      </c>
      <c r="B733" s="295" t="s">
        <v>111</v>
      </c>
      <c r="C733" s="296"/>
      <c r="D733" s="296"/>
      <c r="E733" s="296"/>
      <c r="F733" s="297">
        <v>0</v>
      </c>
      <c r="G733" s="297">
        <v>0</v>
      </c>
      <c r="H733" s="353">
        <v>0</v>
      </c>
    </row>
    <row r="734" spans="1:8" ht="15.75" customHeight="1" thickBot="1">
      <c r="A734" s="240"/>
      <c r="B734" s="175" t="s">
        <v>49</v>
      </c>
      <c r="C734" s="178"/>
      <c r="D734" s="178"/>
      <c r="E734" s="176"/>
      <c r="F734" s="179"/>
      <c r="G734" s="179"/>
      <c r="H734" s="180"/>
    </row>
    <row r="735" spans="1:8" ht="15.75" customHeight="1" thickBot="1">
      <c r="A735" s="298" t="s">
        <v>192</v>
      </c>
      <c r="B735" s="299" t="s">
        <v>110</v>
      </c>
      <c r="C735" s="300"/>
      <c r="D735" s="300"/>
      <c r="E735" s="300"/>
      <c r="F735" s="301">
        <v>0</v>
      </c>
      <c r="G735" s="301">
        <v>0</v>
      </c>
      <c r="H735" s="302">
        <v>0</v>
      </c>
    </row>
    <row r="736" spans="1:8" ht="15.75" customHeight="1" thickBot="1">
      <c r="A736" s="304" t="s">
        <v>192</v>
      </c>
      <c r="B736" s="305" t="s">
        <v>153</v>
      </c>
      <c r="C736" s="306"/>
      <c r="D736" s="306"/>
      <c r="E736" s="306"/>
      <c r="F736" s="288">
        <f>F731+F733+F735</f>
        <v>0.07</v>
      </c>
      <c r="G736" s="288">
        <f>G731+G733+G735</f>
        <v>0</v>
      </c>
      <c r="H736" s="289">
        <f>H731+H733+H735</f>
        <v>0</v>
      </c>
    </row>
    <row r="737" spans="1:8" ht="15.75" customHeight="1">
      <c r="A737" s="240" t="s">
        <v>193</v>
      </c>
      <c r="B737" s="175" t="s">
        <v>163</v>
      </c>
      <c r="C737" s="178"/>
      <c r="D737" s="178"/>
      <c r="E737" s="176"/>
      <c r="F737" s="179"/>
      <c r="G737" s="179"/>
      <c r="H737" s="180"/>
    </row>
    <row r="738" spans="1:8" ht="15.75" customHeight="1" thickBot="1">
      <c r="A738" s="234"/>
      <c r="B738" s="134" t="s">
        <v>95</v>
      </c>
      <c r="C738" s="135"/>
      <c r="D738" s="135"/>
      <c r="E738" s="432"/>
      <c r="F738" s="137"/>
      <c r="G738" s="137"/>
      <c r="H738" s="138"/>
    </row>
    <row r="739" spans="1:8" ht="15.75" customHeight="1" thickBot="1">
      <c r="A739" s="290" t="s">
        <v>193</v>
      </c>
      <c r="B739" s="291" t="s">
        <v>109</v>
      </c>
      <c r="C739" s="292"/>
      <c r="D739" s="292"/>
      <c r="E739" s="433"/>
      <c r="F739" s="293">
        <v>0</v>
      </c>
      <c r="G739" s="293">
        <v>0</v>
      </c>
      <c r="H739" s="303">
        <v>0</v>
      </c>
    </row>
    <row r="740" spans="1:8" ht="15.75" customHeight="1" thickBot="1">
      <c r="A740" s="294" t="s">
        <v>193</v>
      </c>
      <c r="B740" s="295" t="s">
        <v>111</v>
      </c>
      <c r="C740" s="296"/>
      <c r="D740" s="296"/>
      <c r="E740" s="434"/>
      <c r="F740" s="297">
        <v>0</v>
      </c>
      <c r="G740" s="297">
        <v>0</v>
      </c>
      <c r="H740" s="353">
        <v>0</v>
      </c>
    </row>
    <row r="741" spans="1:8" ht="15.75" customHeight="1" thickBot="1">
      <c r="A741" s="233"/>
      <c r="B741" s="131" t="s">
        <v>49</v>
      </c>
      <c r="C741" s="123"/>
      <c r="D741" s="123"/>
      <c r="E741" s="132"/>
      <c r="F741" s="124"/>
      <c r="G741" s="124"/>
      <c r="H741" s="125"/>
    </row>
    <row r="742" spans="1:8" ht="15.75" customHeight="1" thickBot="1">
      <c r="A742" s="298" t="s">
        <v>193</v>
      </c>
      <c r="B742" s="299" t="s">
        <v>110</v>
      </c>
      <c r="C742" s="300"/>
      <c r="D742" s="300"/>
      <c r="E742" s="300"/>
      <c r="F742" s="301">
        <v>0</v>
      </c>
      <c r="G742" s="301">
        <v>0</v>
      </c>
      <c r="H742" s="302">
        <v>0</v>
      </c>
    </row>
    <row r="743" spans="1:8" ht="15.75" customHeight="1" thickBot="1">
      <c r="A743" s="304" t="s">
        <v>193</v>
      </c>
      <c r="B743" s="305" t="s">
        <v>164</v>
      </c>
      <c r="C743" s="287"/>
      <c r="D743" s="287"/>
      <c r="E743" s="287"/>
      <c r="F743" s="288">
        <f>F739+F740+F742</f>
        <v>0</v>
      </c>
      <c r="G743" s="288">
        <f>G739+G740+G742</f>
        <v>0</v>
      </c>
      <c r="H743" s="289">
        <f>H739+H740+H742</f>
        <v>0</v>
      </c>
    </row>
    <row r="744" spans="1:8" ht="15.75" customHeight="1">
      <c r="A744" s="240" t="s">
        <v>176</v>
      </c>
      <c r="B744" s="175" t="s">
        <v>177</v>
      </c>
      <c r="C744" s="178"/>
      <c r="D744" s="178"/>
      <c r="E744" s="176"/>
      <c r="F744" s="179"/>
      <c r="G744" s="179"/>
      <c r="H744" s="180"/>
    </row>
    <row r="745" spans="1:8" ht="15.75" customHeight="1" thickBot="1">
      <c r="A745" s="234" t="s">
        <v>176</v>
      </c>
      <c r="B745" s="134" t="s">
        <v>95</v>
      </c>
      <c r="C745" s="135"/>
      <c r="D745" s="135"/>
      <c r="E745" s="136"/>
      <c r="F745" s="137"/>
      <c r="G745" s="137"/>
      <c r="H745" s="138"/>
    </row>
    <row r="746" spans="1:8" ht="15.75" customHeight="1" thickBot="1">
      <c r="A746" s="290" t="s">
        <v>162</v>
      </c>
      <c r="B746" s="291" t="s">
        <v>109</v>
      </c>
      <c r="C746" s="292"/>
      <c r="D746" s="292"/>
      <c r="E746" s="292"/>
      <c r="F746" s="293">
        <v>0</v>
      </c>
      <c r="G746" s="293">
        <v>0</v>
      </c>
      <c r="H746" s="303">
        <v>0</v>
      </c>
    </row>
    <row r="747" spans="1:8" ht="15.75" customHeight="1" thickBot="1">
      <c r="A747" s="240" t="s">
        <v>176</v>
      </c>
      <c r="B747" s="175" t="s">
        <v>52</v>
      </c>
      <c r="C747" s="178"/>
      <c r="D747" s="178"/>
      <c r="E747" s="176"/>
      <c r="F747" s="179"/>
      <c r="G747" s="179"/>
      <c r="H747" s="180"/>
    </row>
    <row r="748" spans="1:8" ht="15.75" customHeight="1" thickBot="1">
      <c r="A748" s="294" t="s">
        <v>176</v>
      </c>
      <c r="B748" s="295" t="s">
        <v>111</v>
      </c>
      <c r="C748" s="296"/>
      <c r="D748" s="296"/>
      <c r="E748" s="435"/>
      <c r="F748" s="297">
        <v>0</v>
      </c>
      <c r="G748" s="297">
        <v>0</v>
      </c>
      <c r="H748" s="353">
        <v>0</v>
      </c>
    </row>
    <row r="749" spans="1:8" ht="15.75" customHeight="1" thickBot="1">
      <c r="A749" s="240" t="s">
        <v>176</v>
      </c>
      <c r="B749" s="175" t="s">
        <v>49</v>
      </c>
      <c r="C749" s="178"/>
      <c r="D749" s="178"/>
      <c r="E749" s="176"/>
      <c r="F749" s="179"/>
      <c r="G749" s="179"/>
      <c r="H749" s="180"/>
    </row>
    <row r="750" spans="1:8" ht="15.75" customHeight="1" thickBot="1">
      <c r="A750" s="298" t="s">
        <v>176</v>
      </c>
      <c r="B750" s="299" t="s">
        <v>110</v>
      </c>
      <c r="C750" s="300"/>
      <c r="D750" s="300"/>
      <c r="E750" s="300"/>
      <c r="F750" s="301">
        <v>0</v>
      </c>
      <c r="G750" s="301">
        <v>0</v>
      </c>
      <c r="H750" s="302">
        <v>0</v>
      </c>
    </row>
    <row r="751" spans="1:8" ht="15.75" customHeight="1" thickBot="1">
      <c r="A751" s="304" t="s">
        <v>176</v>
      </c>
      <c r="B751" s="305" t="s">
        <v>178</v>
      </c>
      <c r="C751" s="287"/>
      <c r="D751" s="287"/>
      <c r="E751" s="287"/>
      <c r="F751" s="288">
        <f>F746+F748+F750</f>
        <v>0</v>
      </c>
      <c r="G751" s="288">
        <f>G746+G748+G750</f>
        <v>0</v>
      </c>
      <c r="H751" s="289">
        <f>H746+H748+H750</f>
        <v>0</v>
      </c>
    </row>
    <row r="752" spans="1:8" ht="15.75" customHeight="1">
      <c r="A752" s="240" t="s">
        <v>194</v>
      </c>
      <c r="B752" s="175" t="s">
        <v>195</v>
      </c>
      <c r="C752" s="163"/>
      <c r="D752" s="163"/>
      <c r="E752" s="164"/>
      <c r="F752" s="165"/>
      <c r="G752" s="165"/>
      <c r="H752" s="166"/>
    </row>
    <row r="753" spans="1:8" ht="15.75" customHeight="1">
      <c r="A753" s="234"/>
      <c r="B753" s="134" t="s">
        <v>95</v>
      </c>
      <c r="C753" s="135"/>
      <c r="D753" s="135"/>
      <c r="E753" s="136"/>
      <c r="F753" s="137"/>
      <c r="G753" s="137"/>
      <c r="H753" s="138"/>
    </row>
    <row r="754" spans="1:8" ht="15.75" customHeight="1">
      <c r="A754" s="227">
        <v>1</v>
      </c>
      <c r="B754" s="171" t="s">
        <v>98</v>
      </c>
      <c r="C754" s="105">
        <f>SUM(C755:C755)</f>
        <v>8</v>
      </c>
      <c r="D754" s="105"/>
      <c r="E754" s="105"/>
      <c r="F754" s="121">
        <f>SUM(F755:F755)</f>
        <v>0.024</v>
      </c>
      <c r="G754" s="121">
        <f>SUM(G755:G755)</f>
        <v>0</v>
      </c>
      <c r="H754" s="122">
        <f>SUM(H755:H755)</f>
        <v>0</v>
      </c>
    </row>
    <row r="755" spans="1:8" ht="15.75" customHeight="1">
      <c r="A755" s="231"/>
      <c r="B755" s="173" t="s">
        <v>91</v>
      </c>
      <c r="C755" s="111">
        <v>8</v>
      </c>
      <c r="D755" s="111"/>
      <c r="E755" s="127"/>
      <c r="F755" s="112">
        <v>0.024</v>
      </c>
      <c r="G755" s="112"/>
      <c r="H755" s="113"/>
    </row>
    <row r="756" spans="1:8" s="64" customFormat="1" ht="15.75" customHeight="1">
      <c r="A756" s="232">
        <v>2</v>
      </c>
      <c r="B756" s="181" t="s">
        <v>19</v>
      </c>
      <c r="C756" s="156">
        <f>SUM(C757:C757)</f>
        <v>2000</v>
      </c>
      <c r="D756" s="154"/>
      <c r="E756" s="155"/>
      <c r="F756" s="156">
        <f>SUM(F757:F757)</f>
        <v>56</v>
      </c>
      <c r="G756" s="156">
        <f>SUM(G757:G757)</f>
        <v>0</v>
      </c>
      <c r="H756" s="157"/>
    </row>
    <row r="757" spans="1:8" ht="15.75" customHeight="1" thickBot="1">
      <c r="A757" s="228"/>
      <c r="B757" s="174" t="s">
        <v>91</v>
      </c>
      <c r="C757" s="160">
        <v>2000</v>
      </c>
      <c r="D757" s="160"/>
      <c r="E757" s="146"/>
      <c r="F757" s="161">
        <v>56</v>
      </c>
      <c r="G757" s="161"/>
      <c r="H757" s="162"/>
    </row>
    <row r="758" spans="1:8" s="64" customFormat="1" ht="15.75" customHeight="1" thickBot="1">
      <c r="A758" s="290" t="s">
        <v>194</v>
      </c>
      <c r="B758" s="291" t="s">
        <v>109</v>
      </c>
      <c r="C758" s="292">
        <f>C754+C756</f>
        <v>2008</v>
      </c>
      <c r="D758" s="292"/>
      <c r="E758" s="292"/>
      <c r="F758" s="293">
        <f>F754+F756</f>
        <v>56.024</v>
      </c>
      <c r="G758" s="293">
        <f>G754+G756</f>
        <v>0</v>
      </c>
      <c r="H758" s="303">
        <f>H754+H756</f>
        <v>0</v>
      </c>
    </row>
    <row r="759" spans="1:8" ht="15.75" customHeight="1" thickBot="1">
      <c r="A759" s="304" t="s">
        <v>194</v>
      </c>
      <c r="B759" s="305" t="s">
        <v>196</v>
      </c>
      <c r="C759" s="287"/>
      <c r="D759" s="287"/>
      <c r="E759" s="307"/>
      <c r="F759" s="288">
        <f>F758</f>
        <v>56.024</v>
      </c>
      <c r="G759" s="288">
        <f>G758</f>
        <v>0</v>
      </c>
      <c r="H759" s="289">
        <f>H758</f>
        <v>0</v>
      </c>
    </row>
    <row r="760" spans="1:8" ht="15.75" customHeight="1">
      <c r="A760" s="521" t="s">
        <v>80</v>
      </c>
      <c r="B760" s="522"/>
      <c r="C760" s="522"/>
      <c r="D760" s="522"/>
      <c r="E760" s="522"/>
      <c r="F760" s="522"/>
      <c r="G760" s="522"/>
      <c r="H760" s="523"/>
    </row>
    <row r="761" spans="1:8" ht="15.75" customHeight="1">
      <c r="A761" s="133" t="s">
        <v>174</v>
      </c>
      <c r="B761" s="471" t="s">
        <v>7</v>
      </c>
      <c r="C761" s="308"/>
      <c r="D761" s="308"/>
      <c r="E761" s="308"/>
      <c r="F761" s="308"/>
      <c r="G761" s="308"/>
      <c r="H761" s="309"/>
    </row>
    <row r="762" spans="1:8" ht="15.75" customHeight="1">
      <c r="A762" s="133"/>
      <c r="B762" s="471" t="s">
        <v>52</v>
      </c>
      <c r="C762" s="308"/>
      <c r="D762" s="308"/>
      <c r="E762" s="308"/>
      <c r="F762" s="308"/>
      <c r="G762" s="308"/>
      <c r="H762" s="309"/>
    </row>
    <row r="763" spans="1:8" ht="15.75" customHeight="1">
      <c r="A763" s="103">
        <v>1</v>
      </c>
      <c r="B763" s="310" t="s">
        <v>201</v>
      </c>
      <c r="C763" s="312">
        <f>SUM(C764)</f>
        <v>72</v>
      </c>
      <c r="D763" s="312">
        <f>SUM(D764)</f>
        <v>0.36</v>
      </c>
      <c r="E763" s="312">
        <f>F763/C763*1000</f>
        <v>22.500000000000004</v>
      </c>
      <c r="F763" s="312">
        <f>SUM(F764)</f>
        <v>1.62</v>
      </c>
      <c r="G763" s="312">
        <f>SUM(G764)</f>
        <v>1.62</v>
      </c>
      <c r="H763" s="349">
        <f>SUM(H764)</f>
        <v>0</v>
      </c>
    </row>
    <row r="764" spans="1:8" ht="15.75" customHeight="1">
      <c r="A764" s="347"/>
      <c r="B764" s="311" t="s">
        <v>90</v>
      </c>
      <c r="C764" s="313">
        <v>72</v>
      </c>
      <c r="D764" s="313">
        <v>0.36</v>
      </c>
      <c r="E764" s="313">
        <f>F764/C764*1000</f>
        <v>22.500000000000004</v>
      </c>
      <c r="F764" s="313">
        <v>1.62</v>
      </c>
      <c r="G764" s="313">
        <v>1.62</v>
      </c>
      <c r="H764" s="348"/>
    </row>
    <row r="765" spans="1:8" ht="15.75" customHeight="1">
      <c r="A765" s="103">
        <v>2</v>
      </c>
      <c r="B765" s="310" t="s">
        <v>152</v>
      </c>
      <c r="C765" s="312">
        <f>SUM(C766)</f>
        <v>60</v>
      </c>
      <c r="D765" s="312">
        <f>SUM(D766)</f>
        <v>0.03</v>
      </c>
      <c r="E765" s="312">
        <f>F765/C765*1000</f>
        <v>19.2</v>
      </c>
      <c r="F765" s="312">
        <f>SUM(F766)</f>
        <v>1.152</v>
      </c>
      <c r="G765" s="312">
        <f>SUM(G766)</f>
        <v>1.152</v>
      </c>
      <c r="H765" s="349">
        <f>SUM(H766)</f>
        <v>0</v>
      </c>
    </row>
    <row r="766" spans="1:8" ht="15.75" customHeight="1" thickBot="1">
      <c r="A766" s="472"/>
      <c r="B766" s="473" t="s">
        <v>90</v>
      </c>
      <c r="C766" s="474">
        <v>60</v>
      </c>
      <c r="D766" s="474">
        <v>0.03</v>
      </c>
      <c r="E766" s="474">
        <f>F766/C766*1000</f>
        <v>19.2</v>
      </c>
      <c r="F766" s="474">
        <v>1.152</v>
      </c>
      <c r="G766" s="474">
        <v>1.152</v>
      </c>
      <c r="H766" s="475"/>
    </row>
    <row r="767" spans="1:8" s="64" customFormat="1" ht="15.75" customHeight="1" thickBot="1">
      <c r="A767" s="476"/>
      <c r="B767" s="477" t="s">
        <v>111</v>
      </c>
      <c r="C767" s="478">
        <f>C763+C765</f>
        <v>132</v>
      </c>
      <c r="D767" s="478">
        <f>D763+D765</f>
        <v>0.39</v>
      </c>
      <c r="E767" s="478"/>
      <c r="F767" s="478">
        <f>F763+F765</f>
        <v>2.7720000000000002</v>
      </c>
      <c r="G767" s="478">
        <f>G763+G765</f>
        <v>2.7720000000000002</v>
      </c>
      <c r="H767" s="479">
        <f>H763+H765</f>
        <v>0</v>
      </c>
    </row>
    <row r="768" spans="1:8" s="64" customFormat="1" ht="15.75" customHeight="1" thickBot="1">
      <c r="A768" s="480" t="s">
        <v>174</v>
      </c>
      <c r="B768" s="481" t="s">
        <v>122</v>
      </c>
      <c r="C768" s="482">
        <f>C767</f>
        <v>132</v>
      </c>
      <c r="D768" s="482">
        <f>D767</f>
        <v>0.39</v>
      </c>
      <c r="E768" s="482"/>
      <c r="F768" s="482">
        <f>F767</f>
        <v>2.7720000000000002</v>
      </c>
      <c r="G768" s="482">
        <f>G767</f>
        <v>2.7720000000000002</v>
      </c>
      <c r="H768" s="483">
        <f>H767</f>
        <v>0</v>
      </c>
    </row>
    <row r="769" spans="1:8" ht="15.75" customHeight="1">
      <c r="A769" s="359"/>
      <c r="B769" s="371"/>
      <c r="C769" s="372"/>
      <c r="D769" s="372"/>
      <c r="E769" s="373"/>
      <c r="F769" s="374"/>
      <c r="G769" s="374"/>
      <c r="H769" s="374"/>
    </row>
    <row r="770" spans="1:8" ht="15.75" customHeight="1">
      <c r="A770" s="360"/>
      <c r="B770" s="366"/>
      <c r="C770" s="375"/>
      <c r="D770" s="375"/>
      <c r="E770" s="376"/>
      <c r="F770" s="158"/>
      <c r="G770" s="158"/>
      <c r="H770" s="158"/>
    </row>
    <row r="771" spans="1:8" ht="15.75" customHeight="1">
      <c r="A771" s="524" t="s">
        <v>55</v>
      </c>
      <c r="B771" s="524"/>
      <c r="C771" s="524"/>
      <c r="D771" s="524"/>
      <c r="E771" s="524"/>
      <c r="F771" s="524"/>
      <c r="G771" s="524"/>
      <c r="H771" s="524"/>
    </row>
    <row r="772" spans="1:8" ht="15.75" customHeight="1" thickBot="1">
      <c r="A772" s="361"/>
      <c r="B772" s="362"/>
      <c r="C772" s="363"/>
      <c r="D772" s="363"/>
      <c r="E772" s="364"/>
      <c r="F772" s="365"/>
      <c r="G772" s="365"/>
      <c r="H772" s="365"/>
    </row>
    <row r="773" spans="1:8" ht="15.75" customHeight="1">
      <c r="A773" s="525" t="s">
        <v>75</v>
      </c>
      <c r="B773" s="499" t="s">
        <v>6</v>
      </c>
      <c r="C773" s="502" t="s">
        <v>76</v>
      </c>
      <c r="D773" s="502"/>
      <c r="E773" s="504" t="s">
        <v>0</v>
      </c>
      <c r="F773" s="504"/>
      <c r="G773" s="506" t="s">
        <v>1</v>
      </c>
      <c r="H773" s="507"/>
    </row>
    <row r="774" spans="1:8" ht="15.75" customHeight="1">
      <c r="A774" s="526"/>
      <c r="B774" s="500"/>
      <c r="C774" s="503"/>
      <c r="D774" s="503"/>
      <c r="E774" s="505"/>
      <c r="F774" s="505"/>
      <c r="G774" s="508" t="s">
        <v>3</v>
      </c>
      <c r="H774" s="516" t="s">
        <v>4</v>
      </c>
    </row>
    <row r="775" spans="1:8" ht="43.5" customHeight="1">
      <c r="A775" s="526"/>
      <c r="B775" s="501"/>
      <c r="C775" s="367" t="s">
        <v>102</v>
      </c>
      <c r="D775" s="367" t="s">
        <v>103</v>
      </c>
      <c r="E775" s="186" t="s">
        <v>104</v>
      </c>
      <c r="F775" s="368" t="s">
        <v>2</v>
      </c>
      <c r="G775" s="527"/>
      <c r="H775" s="528"/>
    </row>
    <row r="776" spans="1:8" ht="15.75" customHeight="1">
      <c r="A776" s="510" t="s">
        <v>77</v>
      </c>
      <c r="B776" s="511"/>
      <c r="C776" s="511"/>
      <c r="D776" s="511"/>
      <c r="E776" s="511"/>
      <c r="F776" s="511"/>
      <c r="G776" s="511"/>
      <c r="H776" s="512"/>
    </row>
    <row r="777" spans="1:8" ht="15.75" customHeight="1">
      <c r="A777" s="463" t="s">
        <v>174</v>
      </c>
      <c r="B777" s="48" t="s">
        <v>7</v>
      </c>
      <c r="C777" s="407">
        <f>C171</f>
        <v>253462</v>
      </c>
      <c r="D777" s="395"/>
      <c r="E777" s="395"/>
      <c r="F777" s="395">
        <f>F171</f>
        <v>4909.642</v>
      </c>
      <c r="G777" s="395">
        <f>G171</f>
        <v>3643.7289999999994</v>
      </c>
      <c r="H777" s="408">
        <f>H171</f>
        <v>1193.0559999999998</v>
      </c>
    </row>
    <row r="778" spans="1:8" ht="15.75" customHeight="1">
      <c r="A778" s="325" t="s">
        <v>31</v>
      </c>
      <c r="B778" s="326" t="s">
        <v>13</v>
      </c>
      <c r="C778" s="426">
        <f>C307</f>
        <v>112205</v>
      </c>
      <c r="D778" s="74">
        <f>D307</f>
        <v>374</v>
      </c>
      <c r="E778" s="74"/>
      <c r="F778" s="75">
        <f>F307</f>
        <v>2307.4770000000003</v>
      </c>
      <c r="G778" s="74">
        <f>G307</f>
        <v>1802.798</v>
      </c>
      <c r="H778" s="427">
        <f>H307</f>
        <v>366.445</v>
      </c>
    </row>
    <row r="779" spans="1:8" ht="15.75" customHeight="1">
      <c r="A779" s="241" t="s">
        <v>43</v>
      </c>
      <c r="B779" s="187" t="s">
        <v>14</v>
      </c>
      <c r="C779" s="426">
        <f>C420</f>
        <v>48471</v>
      </c>
      <c r="D779" s="74">
        <f>D420</f>
        <v>0</v>
      </c>
      <c r="E779" s="74"/>
      <c r="F779" s="75">
        <f>F420</f>
        <v>1268.6309999999999</v>
      </c>
      <c r="G779" s="74">
        <f>G420</f>
        <v>869.355</v>
      </c>
      <c r="H779" s="427">
        <f>H420</f>
        <v>237.658</v>
      </c>
    </row>
    <row r="780" spans="1:8" ht="15.75" customHeight="1">
      <c r="A780" s="241" t="s">
        <v>44</v>
      </c>
      <c r="B780" s="187" t="s">
        <v>15</v>
      </c>
      <c r="C780" s="75">
        <f>C498</f>
        <v>15456</v>
      </c>
      <c r="D780" s="75">
        <f>D498</f>
        <v>0</v>
      </c>
      <c r="E780" s="75"/>
      <c r="F780" s="75">
        <f>F498</f>
        <v>328.563</v>
      </c>
      <c r="G780" s="75">
        <f>G498</f>
        <v>271.21</v>
      </c>
      <c r="H780" s="76">
        <f>H498</f>
        <v>11.065999999999999</v>
      </c>
    </row>
    <row r="781" spans="1:8" ht="15.75" customHeight="1">
      <c r="A781" s="241" t="s">
        <v>45</v>
      </c>
      <c r="B781" s="187" t="s">
        <v>16</v>
      </c>
      <c r="C781" s="75">
        <f>C553</f>
        <v>5619</v>
      </c>
      <c r="D781" s="75">
        <f>D553</f>
        <v>0</v>
      </c>
      <c r="E781" s="75"/>
      <c r="F781" s="75">
        <f>F553</f>
        <v>124.781</v>
      </c>
      <c r="G781" s="75">
        <f>G553</f>
        <v>109.012</v>
      </c>
      <c r="H781" s="76">
        <f>H553</f>
        <v>2.16</v>
      </c>
    </row>
    <row r="782" spans="1:8" ht="15.75" customHeight="1">
      <c r="A782" s="241" t="s">
        <v>96</v>
      </c>
      <c r="B782" s="187" t="s">
        <v>42</v>
      </c>
      <c r="C782" s="92">
        <f>C585</f>
        <v>2872</v>
      </c>
      <c r="D782" s="92">
        <f>D585</f>
        <v>0</v>
      </c>
      <c r="E782" s="92"/>
      <c r="F782" s="92">
        <f>F585</f>
        <v>104.204</v>
      </c>
      <c r="G782" s="92">
        <f>G585</f>
        <v>102.82</v>
      </c>
      <c r="H782" s="93">
        <f>H585</f>
        <v>0.8019999999999999</v>
      </c>
    </row>
    <row r="783" spans="1:8" ht="15.75" customHeight="1">
      <c r="A783" s="241" t="s">
        <v>65</v>
      </c>
      <c r="B783" s="187" t="s">
        <v>73</v>
      </c>
      <c r="C783" s="92">
        <f>C607</f>
        <v>590.5</v>
      </c>
      <c r="D783" s="92"/>
      <c r="E783" s="92"/>
      <c r="F783" s="92">
        <f>F607</f>
        <v>15.977</v>
      </c>
      <c r="G783" s="92">
        <f>G607</f>
        <v>15.977</v>
      </c>
      <c r="H783" s="93">
        <f>H607</f>
        <v>0</v>
      </c>
    </row>
    <row r="784" spans="1:8" ht="15.75" customHeight="1">
      <c r="A784" s="241" t="s">
        <v>114</v>
      </c>
      <c r="B784" s="187" t="s">
        <v>81</v>
      </c>
      <c r="C784" s="92">
        <f>C639</f>
        <v>537</v>
      </c>
      <c r="D784" s="92"/>
      <c r="E784" s="92"/>
      <c r="F784" s="92">
        <f>F639</f>
        <v>20.285999999999998</v>
      </c>
      <c r="G784" s="92">
        <f>G639</f>
        <v>20.285999999999998</v>
      </c>
      <c r="H784" s="93">
        <f>H639</f>
        <v>0</v>
      </c>
    </row>
    <row r="785" spans="1:8" ht="15.75" customHeight="1">
      <c r="A785" s="241" t="s">
        <v>108</v>
      </c>
      <c r="B785" s="187" t="s">
        <v>99</v>
      </c>
      <c r="C785" s="92">
        <f>C671</f>
        <v>322</v>
      </c>
      <c r="D785" s="92"/>
      <c r="E785" s="92"/>
      <c r="F785" s="92">
        <f>F671</f>
        <v>6.458</v>
      </c>
      <c r="G785" s="92">
        <f>G671</f>
        <v>6.458</v>
      </c>
      <c r="H785" s="93">
        <f>H671</f>
        <v>0</v>
      </c>
    </row>
    <row r="786" spans="1:8" ht="15.75" customHeight="1">
      <c r="A786" s="241" t="s">
        <v>119</v>
      </c>
      <c r="B786" s="187" t="s">
        <v>120</v>
      </c>
      <c r="C786" s="92"/>
      <c r="D786" s="92"/>
      <c r="E786" s="92"/>
      <c r="F786" s="92">
        <f>F695</f>
        <v>28.657</v>
      </c>
      <c r="G786" s="92">
        <f>G695</f>
        <v>17.858999999999998</v>
      </c>
      <c r="H786" s="93">
        <f>H695</f>
        <v>0</v>
      </c>
    </row>
    <row r="787" spans="1:8" ht="15.75" customHeight="1">
      <c r="A787" s="241" t="s">
        <v>136</v>
      </c>
      <c r="B787" s="187" t="s">
        <v>145</v>
      </c>
      <c r="C787" s="92"/>
      <c r="D787" s="92"/>
      <c r="E787" s="92"/>
      <c r="F787" s="92">
        <f>F714</f>
        <v>7.528999999999999</v>
      </c>
      <c r="G787" s="92">
        <f>G714</f>
        <v>5.289</v>
      </c>
      <c r="H787" s="93">
        <f>H714</f>
        <v>0</v>
      </c>
    </row>
    <row r="788" spans="1:8" ht="15.75" customHeight="1">
      <c r="A788" s="335" t="s">
        <v>137</v>
      </c>
      <c r="B788" s="191" t="s">
        <v>147</v>
      </c>
      <c r="C788" s="92"/>
      <c r="D788" s="92"/>
      <c r="E788" s="92"/>
      <c r="F788" s="92">
        <f>F726</f>
        <v>3.7849999999999997</v>
      </c>
      <c r="G788" s="92">
        <f>G726</f>
        <v>3.335</v>
      </c>
      <c r="H788" s="93">
        <f>H726</f>
        <v>0</v>
      </c>
    </row>
    <row r="789" spans="1:8" ht="15.75" customHeight="1">
      <c r="A789" s="355" t="s">
        <v>155</v>
      </c>
      <c r="B789" s="191" t="s">
        <v>149</v>
      </c>
      <c r="C789" s="92"/>
      <c r="D789" s="92"/>
      <c r="E789" s="92"/>
      <c r="F789" s="92">
        <f>F736</f>
        <v>0.07</v>
      </c>
      <c r="G789" s="92">
        <f>G736</f>
        <v>0</v>
      </c>
      <c r="H789" s="93">
        <f>H736</f>
        <v>0</v>
      </c>
    </row>
    <row r="790" spans="1:8" ht="15.75" customHeight="1">
      <c r="A790" s="443" t="s">
        <v>169</v>
      </c>
      <c r="B790" s="191" t="s">
        <v>163</v>
      </c>
      <c r="C790" s="92"/>
      <c r="D790" s="92"/>
      <c r="E790" s="92"/>
      <c r="F790" s="92">
        <f>F743</f>
        <v>0</v>
      </c>
      <c r="G790" s="92">
        <f>G743</f>
        <v>0</v>
      </c>
      <c r="H790" s="93">
        <f>H743</f>
        <v>0</v>
      </c>
    </row>
    <row r="791" spans="1:8" ht="15.75" customHeight="1">
      <c r="A791" s="443" t="s">
        <v>186</v>
      </c>
      <c r="B791" s="191" t="s">
        <v>177</v>
      </c>
      <c r="C791" s="92"/>
      <c r="D791" s="92"/>
      <c r="E791" s="92"/>
      <c r="F791" s="92">
        <f>F751</f>
        <v>0</v>
      </c>
      <c r="G791" s="92">
        <f>G751</f>
        <v>0</v>
      </c>
      <c r="H791" s="93">
        <f>H751</f>
        <v>0</v>
      </c>
    </row>
    <row r="792" spans="1:8" ht="15.75" customHeight="1" thickBot="1">
      <c r="A792" s="403" t="s">
        <v>197</v>
      </c>
      <c r="B792" s="444" t="s">
        <v>195</v>
      </c>
      <c r="C792" s="119"/>
      <c r="D792" s="119"/>
      <c r="E792" s="119"/>
      <c r="F792" s="333">
        <f>F759</f>
        <v>56.024</v>
      </c>
      <c r="G792" s="333">
        <f>G759</f>
        <v>0</v>
      </c>
      <c r="H792" s="334">
        <f>H759</f>
        <v>0</v>
      </c>
    </row>
    <row r="793" spans="1:15" ht="15.75" customHeight="1" thickBot="1">
      <c r="A793" s="229"/>
      <c r="B793" s="188" t="s">
        <v>79</v>
      </c>
      <c r="C793" s="129"/>
      <c r="D793" s="129"/>
      <c r="E793" s="129"/>
      <c r="F793" s="497">
        <f>SUM(F777:F792)</f>
        <v>9182.084</v>
      </c>
      <c r="G793" s="497">
        <f>SUM(G777:G792)</f>
        <v>6868.127999999999</v>
      </c>
      <c r="H793" s="498">
        <f>SUM(H777:H792)</f>
        <v>1811.1869999999997</v>
      </c>
      <c r="J793" s="6"/>
      <c r="K793" s="6"/>
      <c r="L793" s="6"/>
      <c r="M793" s="6"/>
      <c r="N793" s="6"/>
      <c r="O793" s="6"/>
    </row>
    <row r="794" spans="1:14" ht="15.75" customHeight="1">
      <c r="A794" s="513" t="s">
        <v>80</v>
      </c>
      <c r="B794" s="514"/>
      <c r="C794" s="514"/>
      <c r="D794" s="514"/>
      <c r="E794" s="514"/>
      <c r="F794" s="514"/>
      <c r="G794" s="514"/>
      <c r="H794" s="515"/>
      <c r="J794" s="6"/>
      <c r="L794" s="6"/>
      <c r="N794" s="6"/>
    </row>
    <row r="795" spans="1:8" ht="15.75" customHeight="1" thickBot="1">
      <c r="A795" s="325" t="s">
        <v>174</v>
      </c>
      <c r="B795" s="326" t="s">
        <v>7</v>
      </c>
      <c r="C795" s="491">
        <f aca="true" t="shared" si="40" ref="C795:H795">C768</f>
        <v>132</v>
      </c>
      <c r="D795" s="491">
        <f t="shared" si="40"/>
        <v>0.39</v>
      </c>
      <c r="E795" s="491">
        <f t="shared" si="40"/>
        <v>0</v>
      </c>
      <c r="F795" s="491">
        <f t="shared" si="40"/>
        <v>2.7720000000000002</v>
      </c>
      <c r="G795" s="491">
        <f t="shared" si="40"/>
        <v>2.7720000000000002</v>
      </c>
      <c r="H795" s="492">
        <f t="shared" si="40"/>
        <v>0</v>
      </c>
    </row>
    <row r="796" spans="1:8" ht="15.75" customHeight="1" thickBot="1">
      <c r="A796" s="229"/>
      <c r="B796" s="188" t="s">
        <v>79</v>
      </c>
      <c r="C796" s="129"/>
      <c r="D796" s="129"/>
      <c r="E796" s="129"/>
      <c r="F796" s="497">
        <f>SUM(F795:F795)</f>
        <v>2.7720000000000002</v>
      </c>
      <c r="G796" s="497">
        <f>SUM(G795:G795)</f>
        <v>2.7720000000000002</v>
      </c>
      <c r="H796" s="498">
        <f>SUM(H795:H795)</f>
        <v>0</v>
      </c>
    </row>
    <row r="797" spans="1:21" ht="15.75" customHeight="1" thickBot="1">
      <c r="A797" s="270"/>
      <c r="B797" s="314" t="s">
        <v>63</v>
      </c>
      <c r="C797" s="315"/>
      <c r="D797" s="315"/>
      <c r="E797" s="315"/>
      <c r="F797" s="493">
        <f>F793+F796</f>
        <v>9184.856000000002</v>
      </c>
      <c r="G797" s="493">
        <f>G793+G796</f>
        <v>6870.899999999999</v>
      </c>
      <c r="H797" s="494">
        <f>H793+H796</f>
        <v>1811.1869999999997</v>
      </c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8" ht="15.75" customHeight="1">
      <c r="A798" s="230"/>
      <c r="B798" s="190" t="s">
        <v>66</v>
      </c>
      <c r="C798" s="118"/>
      <c r="D798" s="118"/>
      <c r="E798" s="55"/>
      <c r="F798" s="119"/>
      <c r="G798" s="119"/>
      <c r="H798" s="120"/>
    </row>
    <row r="799" spans="1:17" ht="15.75" customHeight="1">
      <c r="A799" s="278"/>
      <c r="B799" s="327" t="s">
        <v>51</v>
      </c>
      <c r="C799" s="280">
        <f>SUM(C800:C815)</f>
        <v>96326</v>
      </c>
      <c r="D799" s="280">
        <f>SUM(D801:D815)</f>
        <v>0</v>
      </c>
      <c r="E799" s="280">
        <f>SUM(E802:E815)</f>
        <v>0</v>
      </c>
      <c r="F799" s="280">
        <f>SUM(F800:F815)</f>
        <v>3497.514</v>
      </c>
      <c r="G799" s="280">
        <f>SUM(G800:G815)</f>
        <v>1492.021</v>
      </c>
      <c r="H799" s="358">
        <f>SUM(H800:H815)</f>
        <v>1655.5009999999997</v>
      </c>
      <c r="J799" s="6"/>
      <c r="K799" s="6"/>
      <c r="L799" s="6"/>
      <c r="M799" s="6"/>
      <c r="N799" s="6"/>
      <c r="O799" s="6"/>
      <c r="P799" s="6"/>
      <c r="Q799" s="6"/>
    </row>
    <row r="800" spans="1:17" s="454" customFormat="1" ht="15.75" customHeight="1">
      <c r="A800" s="452" t="s">
        <v>174</v>
      </c>
      <c r="B800" s="453" t="s">
        <v>7</v>
      </c>
      <c r="C800" s="464">
        <f>C47</f>
        <v>29386</v>
      </c>
      <c r="D800" s="464"/>
      <c r="E800" s="464">
        <f>E47</f>
        <v>0</v>
      </c>
      <c r="F800" s="464">
        <f>F47</f>
        <v>1246.0600000000002</v>
      </c>
      <c r="G800" s="464">
        <f>G47</f>
        <v>166.61999999999998</v>
      </c>
      <c r="H800" s="465">
        <f>H47</f>
        <v>1079.4389999999999</v>
      </c>
      <c r="J800" s="455"/>
      <c r="K800" s="455"/>
      <c r="L800" s="455"/>
      <c r="M800" s="455"/>
      <c r="N800" s="455"/>
      <c r="O800" s="455"/>
      <c r="P800" s="455"/>
      <c r="Q800" s="455"/>
    </row>
    <row r="801" spans="1:14" ht="15.75" customHeight="1">
      <c r="A801" s="325" t="s">
        <v>31</v>
      </c>
      <c r="B801" s="326" t="s">
        <v>13</v>
      </c>
      <c r="C801" s="139">
        <f aca="true" t="shared" si="41" ref="C801:H801">C198</f>
        <v>30547</v>
      </c>
      <c r="D801" s="139">
        <f t="shared" si="41"/>
        <v>0</v>
      </c>
      <c r="E801" s="139">
        <f t="shared" si="41"/>
        <v>0</v>
      </c>
      <c r="F801" s="139">
        <f t="shared" si="41"/>
        <v>1137.181</v>
      </c>
      <c r="G801" s="139">
        <f t="shared" si="41"/>
        <v>703.5059999999999</v>
      </c>
      <c r="H801" s="193">
        <f t="shared" si="41"/>
        <v>347.365</v>
      </c>
      <c r="J801" s="6"/>
      <c r="K801" s="6"/>
      <c r="L801" s="6"/>
      <c r="M801" s="6"/>
      <c r="N801" s="6"/>
    </row>
    <row r="802" spans="1:8" ht="15.75" customHeight="1">
      <c r="A802" s="241" t="s">
        <v>43</v>
      </c>
      <c r="B802" s="187" t="s">
        <v>14</v>
      </c>
      <c r="C802" s="428">
        <f>C350</f>
        <v>26671</v>
      </c>
      <c r="D802" s="428">
        <f>D350</f>
        <v>0</v>
      </c>
      <c r="E802" s="428"/>
      <c r="F802" s="428">
        <f>F350</f>
        <v>743.502</v>
      </c>
      <c r="G802" s="428">
        <f>G350</f>
        <v>379.704</v>
      </c>
      <c r="H802" s="429">
        <f>H350</f>
        <v>215.31699999999998</v>
      </c>
    </row>
    <row r="803" spans="1:8" ht="15.75" customHeight="1">
      <c r="A803" s="241" t="s">
        <v>44</v>
      </c>
      <c r="B803" s="187" t="s">
        <v>15</v>
      </c>
      <c r="C803" s="139">
        <f>C444</f>
        <v>5511</v>
      </c>
      <c r="D803" s="139">
        <f>D444</f>
        <v>0</v>
      </c>
      <c r="E803" s="139"/>
      <c r="F803" s="140">
        <f>F444</f>
        <v>199.93400000000003</v>
      </c>
      <c r="G803" s="140">
        <f>G444</f>
        <v>143.536</v>
      </c>
      <c r="H803" s="141">
        <f>H444</f>
        <v>10.418</v>
      </c>
    </row>
    <row r="804" spans="1:20" ht="15.75" customHeight="1">
      <c r="A804" s="241" t="s">
        <v>45</v>
      </c>
      <c r="B804" s="187" t="s">
        <v>16</v>
      </c>
      <c r="C804" s="139">
        <f>C519</f>
        <v>3359</v>
      </c>
      <c r="D804" s="139"/>
      <c r="E804" s="139"/>
      <c r="F804" s="140">
        <f>F519</f>
        <v>89.272</v>
      </c>
      <c r="G804" s="140">
        <f>G519</f>
        <v>77.258</v>
      </c>
      <c r="H804" s="141">
        <f>H519</f>
        <v>2.16</v>
      </c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</row>
    <row r="805" spans="1:8" ht="15.75" customHeight="1">
      <c r="A805" s="241" t="s">
        <v>96</v>
      </c>
      <c r="B805" s="187" t="s">
        <v>42</v>
      </c>
      <c r="C805" s="143">
        <f>C566</f>
        <v>386</v>
      </c>
      <c r="D805" s="143">
        <f>D566</f>
        <v>0</v>
      </c>
      <c r="E805" s="143"/>
      <c r="F805" s="144">
        <f>F566</f>
        <v>4.907</v>
      </c>
      <c r="G805" s="144">
        <f>G566</f>
        <v>3.523</v>
      </c>
      <c r="H805" s="145">
        <f>H566</f>
        <v>0.8019999999999999</v>
      </c>
    </row>
    <row r="806" spans="1:8" ht="15.75" customHeight="1">
      <c r="A806" s="241" t="s">
        <v>65</v>
      </c>
      <c r="B806" s="187" t="s">
        <v>73</v>
      </c>
      <c r="C806" s="106">
        <f>C588</f>
        <v>0</v>
      </c>
      <c r="D806" s="106"/>
      <c r="E806" s="106"/>
      <c r="F806" s="108">
        <f>F588</f>
        <v>0</v>
      </c>
      <c r="G806" s="108">
        <f>G588</f>
        <v>0</v>
      </c>
      <c r="H806" s="109">
        <f>H588</f>
        <v>0</v>
      </c>
    </row>
    <row r="807" spans="1:8" ht="15.75" customHeight="1">
      <c r="A807" s="241" t="s">
        <v>114</v>
      </c>
      <c r="B807" s="187" t="s">
        <v>81</v>
      </c>
      <c r="C807" s="106">
        <f>C616</f>
        <v>280</v>
      </c>
      <c r="D807" s="106"/>
      <c r="E807" s="106"/>
      <c r="F807" s="108">
        <f>F616</f>
        <v>3.9579999999999997</v>
      </c>
      <c r="G807" s="108">
        <f>G616</f>
        <v>3.9579999999999997</v>
      </c>
      <c r="H807" s="109">
        <f>H616</f>
        <v>0</v>
      </c>
    </row>
    <row r="808" spans="1:8" ht="15.75" customHeight="1">
      <c r="A808" s="242" t="s">
        <v>108</v>
      </c>
      <c r="B808" s="189" t="s">
        <v>99</v>
      </c>
      <c r="C808" s="106">
        <f>C654</f>
        <v>186</v>
      </c>
      <c r="D808" s="106"/>
      <c r="E808" s="106"/>
      <c r="F808" s="108">
        <f>F654</f>
        <v>2.955</v>
      </c>
      <c r="G808" s="108">
        <f>G654</f>
        <v>2.955</v>
      </c>
      <c r="H808" s="109">
        <f>H654</f>
        <v>0</v>
      </c>
    </row>
    <row r="809" spans="1:8" ht="15.75" customHeight="1">
      <c r="A809" s="242" t="s">
        <v>127</v>
      </c>
      <c r="B809" s="189" t="s">
        <v>120</v>
      </c>
      <c r="C809" s="106"/>
      <c r="D809" s="106"/>
      <c r="E809" s="106"/>
      <c r="F809" s="108">
        <f>F678</f>
        <v>2.3449999999999998</v>
      </c>
      <c r="G809" s="108">
        <f>G678</f>
        <v>2.3449999999999998</v>
      </c>
      <c r="H809" s="109">
        <f>H678</f>
        <v>0</v>
      </c>
    </row>
    <row r="810" spans="1:8" ht="15.75" customHeight="1">
      <c r="A810" s="242" t="s">
        <v>136</v>
      </c>
      <c r="B810" s="189" t="s">
        <v>145</v>
      </c>
      <c r="C810" s="106"/>
      <c r="D810" s="106"/>
      <c r="E810" s="106"/>
      <c r="F810" s="108">
        <f>F707</f>
        <v>7.520999999999999</v>
      </c>
      <c r="G810" s="108">
        <f>G707</f>
        <v>5.281</v>
      </c>
      <c r="H810" s="109">
        <f>H707</f>
        <v>0</v>
      </c>
    </row>
    <row r="811" spans="1:8" ht="15.75" customHeight="1">
      <c r="A811" s="354" t="s">
        <v>137</v>
      </c>
      <c r="B811" s="336" t="s">
        <v>147</v>
      </c>
      <c r="C811" s="106"/>
      <c r="D811" s="106"/>
      <c r="E811" s="107"/>
      <c r="F811" s="108">
        <f>F721</f>
        <v>3.7849999999999997</v>
      </c>
      <c r="G811" s="108">
        <f>G721</f>
        <v>3.335</v>
      </c>
      <c r="H811" s="109">
        <f>H721</f>
        <v>0</v>
      </c>
    </row>
    <row r="812" spans="1:8" ht="15.75" customHeight="1">
      <c r="A812" s="404" t="s">
        <v>155</v>
      </c>
      <c r="B812" s="131" t="s">
        <v>149</v>
      </c>
      <c r="C812" s="106"/>
      <c r="D812" s="106"/>
      <c r="E812" s="107"/>
      <c r="F812" s="108">
        <f>F731</f>
        <v>0.07</v>
      </c>
      <c r="G812" s="108">
        <f>G731</f>
        <v>0</v>
      </c>
      <c r="H812" s="109">
        <f>H731</f>
        <v>0</v>
      </c>
    </row>
    <row r="813" spans="1:8" ht="15.75" customHeight="1">
      <c r="A813" s="406" t="s">
        <v>169</v>
      </c>
      <c r="B813" s="336" t="s">
        <v>163</v>
      </c>
      <c r="C813" s="160"/>
      <c r="D813" s="160"/>
      <c r="E813" s="146"/>
      <c r="F813" s="161">
        <f>F739</f>
        <v>0</v>
      </c>
      <c r="G813" s="161">
        <f>G739</f>
        <v>0</v>
      </c>
      <c r="H813" s="162">
        <f>H739</f>
        <v>0</v>
      </c>
    </row>
    <row r="814" spans="1:8" ht="15.75" customHeight="1">
      <c r="A814" s="404" t="s">
        <v>186</v>
      </c>
      <c r="B814" s="131" t="s">
        <v>177</v>
      </c>
      <c r="C814" s="160"/>
      <c r="D814" s="160"/>
      <c r="E814" s="146"/>
      <c r="F814" s="161">
        <f>F746</f>
        <v>0</v>
      </c>
      <c r="G814" s="161">
        <f>G746</f>
        <v>0</v>
      </c>
      <c r="H814" s="109">
        <f>H746</f>
        <v>0</v>
      </c>
    </row>
    <row r="815" spans="1:8" ht="15.75" customHeight="1">
      <c r="A815" s="457" t="s">
        <v>197</v>
      </c>
      <c r="B815" s="447" t="s">
        <v>195</v>
      </c>
      <c r="C815" s="111"/>
      <c r="D815" s="111"/>
      <c r="E815" s="127"/>
      <c r="F815" s="112">
        <f>F758</f>
        <v>56.024</v>
      </c>
      <c r="G815" s="112">
        <f>G758</f>
        <v>0</v>
      </c>
      <c r="H815" s="113">
        <f>H758</f>
        <v>0</v>
      </c>
    </row>
    <row r="816" spans="1:8" ht="15.75" customHeight="1">
      <c r="A816" s="445"/>
      <c r="B816" s="446" t="s">
        <v>52</v>
      </c>
      <c r="C816" s="356">
        <f aca="true" t="shared" si="42" ref="C816:H816">SUM(C817:C831)</f>
        <v>336244.5</v>
      </c>
      <c r="D816" s="356">
        <f t="shared" si="42"/>
        <v>33223.21</v>
      </c>
      <c r="E816" s="356">
        <f t="shared" si="42"/>
        <v>0</v>
      </c>
      <c r="F816" s="356">
        <f t="shared" si="42"/>
        <v>5362.047</v>
      </c>
      <c r="G816" s="356">
        <f t="shared" si="42"/>
        <v>5066.123</v>
      </c>
      <c r="H816" s="357">
        <f t="shared" si="42"/>
        <v>146.747</v>
      </c>
    </row>
    <row r="817" spans="1:8" s="454" customFormat="1" ht="15.75" customHeight="1">
      <c r="A817" s="466" t="s">
        <v>174</v>
      </c>
      <c r="B817" s="453" t="s">
        <v>7</v>
      </c>
      <c r="C817" s="458">
        <f aca="true" t="shared" si="43" ref="C817:H817">C153+C767</f>
        <v>223599</v>
      </c>
      <c r="D817" s="458">
        <f t="shared" si="43"/>
        <v>32849.21</v>
      </c>
      <c r="E817" s="458">
        <f t="shared" si="43"/>
        <v>0</v>
      </c>
      <c r="F817" s="458">
        <f t="shared" si="43"/>
        <v>3658.8689999999997</v>
      </c>
      <c r="G817" s="458">
        <f t="shared" si="43"/>
        <v>3474.0709999999995</v>
      </c>
      <c r="H817" s="459">
        <f t="shared" si="43"/>
        <v>111.94200000000001</v>
      </c>
    </row>
    <row r="818" spans="1:8" ht="15.75" customHeight="1">
      <c r="A818" s="325" t="s">
        <v>31</v>
      </c>
      <c r="B818" s="326" t="s">
        <v>13</v>
      </c>
      <c r="C818" s="139">
        <f aca="true" t="shared" si="44" ref="C818:H818">C287</f>
        <v>80859</v>
      </c>
      <c r="D818" s="139">
        <f t="shared" si="44"/>
        <v>374</v>
      </c>
      <c r="E818" s="139">
        <f t="shared" si="44"/>
        <v>0</v>
      </c>
      <c r="F818" s="139">
        <f t="shared" si="44"/>
        <v>1150.4060000000002</v>
      </c>
      <c r="G818" s="139">
        <f t="shared" si="44"/>
        <v>1081.6470000000002</v>
      </c>
      <c r="H818" s="193">
        <f t="shared" si="44"/>
        <v>16.835</v>
      </c>
    </row>
    <row r="819" spans="1:8" ht="15.75" customHeight="1">
      <c r="A819" s="241" t="s">
        <v>43</v>
      </c>
      <c r="B819" s="187" t="s">
        <v>14</v>
      </c>
      <c r="C819" s="62">
        <f>C405</f>
        <v>21027</v>
      </c>
      <c r="D819" s="140">
        <f>D405</f>
        <v>0</v>
      </c>
      <c r="E819" s="140"/>
      <c r="F819" s="140">
        <f>F405</f>
        <v>438.24600000000004</v>
      </c>
      <c r="G819" s="140">
        <f>G405</f>
        <v>407.13900000000007</v>
      </c>
      <c r="H819" s="141">
        <f>H405</f>
        <v>17.97</v>
      </c>
    </row>
    <row r="820" spans="1:8" ht="15.75" customHeight="1">
      <c r="A820" s="241" t="s">
        <v>44</v>
      </c>
      <c r="B820" s="187" t="s">
        <v>15</v>
      </c>
      <c r="C820" s="139">
        <f>C480</f>
        <v>8657</v>
      </c>
      <c r="D820" s="139">
        <f>D480</f>
        <v>0</v>
      </c>
      <c r="E820" s="139"/>
      <c r="F820" s="139">
        <f>F480</f>
        <v>68.45799999999998</v>
      </c>
      <c r="G820" s="139">
        <f>G480</f>
        <v>68.15099999999998</v>
      </c>
      <c r="H820" s="193">
        <f>H480</f>
        <v>0</v>
      </c>
    </row>
    <row r="821" spans="1:8" ht="15.75" customHeight="1">
      <c r="A821" s="241" t="s">
        <v>45</v>
      </c>
      <c r="B821" s="187" t="s">
        <v>16</v>
      </c>
      <c r="C821" s="139">
        <f>C537</f>
        <v>1199</v>
      </c>
      <c r="D821" s="139">
        <f>D537</f>
        <v>0</v>
      </c>
      <c r="E821" s="139"/>
      <c r="F821" s="140">
        <f>F537</f>
        <v>12.886000000000001</v>
      </c>
      <c r="G821" s="140">
        <f>G537</f>
        <v>12.731</v>
      </c>
      <c r="H821" s="141">
        <f>H537</f>
        <v>0</v>
      </c>
    </row>
    <row r="822" spans="1:8" ht="15.75" customHeight="1">
      <c r="A822" s="241" t="s">
        <v>96</v>
      </c>
      <c r="B822" s="187" t="s">
        <v>42</v>
      </c>
      <c r="C822" s="139">
        <f>C578</f>
        <v>406</v>
      </c>
      <c r="D822" s="139"/>
      <c r="E822" s="139"/>
      <c r="F822" s="139">
        <f>F578</f>
        <v>2.977</v>
      </c>
      <c r="G822" s="139">
        <f>G578</f>
        <v>2.977</v>
      </c>
      <c r="H822" s="316">
        <f>H578</f>
        <v>0</v>
      </c>
    </row>
    <row r="823" spans="1:8" ht="15.75" customHeight="1">
      <c r="A823" s="241" t="s">
        <v>65</v>
      </c>
      <c r="B823" s="187" t="s">
        <v>73</v>
      </c>
      <c r="C823" s="106">
        <f>C598</f>
        <v>240.5</v>
      </c>
      <c r="D823" s="106"/>
      <c r="E823" s="106"/>
      <c r="F823" s="108">
        <f>F598</f>
        <v>1.5510000000000002</v>
      </c>
      <c r="G823" s="108">
        <f>G598</f>
        <v>1.5510000000000002</v>
      </c>
      <c r="H823" s="109">
        <f>H598</f>
        <v>0</v>
      </c>
    </row>
    <row r="824" spans="1:8" ht="15.75" customHeight="1">
      <c r="A824" s="241" t="s">
        <v>128</v>
      </c>
      <c r="B824" s="187" t="s">
        <v>81</v>
      </c>
      <c r="C824" s="106">
        <f>C628</f>
        <v>257</v>
      </c>
      <c r="D824" s="106"/>
      <c r="E824" s="106"/>
      <c r="F824" s="108">
        <f>F628</f>
        <v>1.9780000000000002</v>
      </c>
      <c r="G824" s="108">
        <f>G628</f>
        <v>1.9780000000000002</v>
      </c>
      <c r="H824" s="109">
        <f>H628</f>
        <v>0</v>
      </c>
    </row>
    <row r="825" spans="1:8" ht="15.75" customHeight="1">
      <c r="A825" s="242" t="s">
        <v>108</v>
      </c>
      <c r="B825" s="189" t="s">
        <v>99</v>
      </c>
      <c r="C825" s="106"/>
      <c r="D825" s="106"/>
      <c r="E825" s="106"/>
      <c r="F825" s="108">
        <f>F662</f>
        <v>0.9020000000000001</v>
      </c>
      <c r="G825" s="108">
        <f>G662</f>
        <v>0.9020000000000001</v>
      </c>
      <c r="H825" s="109">
        <f>H662</f>
        <v>0</v>
      </c>
    </row>
    <row r="826" spans="1:8" ht="15.75" customHeight="1">
      <c r="A826" s="405" t="s">
        <v>119</v>
      </c>
      <c r="B826" s="336" t="s">
        <v>120</v>
      </c>
      <c r="C826" s="106"/>
      <c r="D826" s="106"/>
      <c r="E826" s="106"/>
      <c r="F826" s="108">
        <f>F688</f>
        <v>25.766000000000002</v>
      </c>
      <c r="G826" s="108">
        <f>G688</f>
        <v>14.968</v>
      </c>
      <c r="H826" s="109">
        <f>H688</f>
        <v>0</v>
      </c>
    </row>
    <row r="827" spans="1:8" ht="15.75" customHeight="1">
      <c r="A827" s="406" t="s">
        <v>136</v>
      </c>
      <c r="B827" s="336" t="s">
        <v>145</v>
      </c>
      <c r="C827" s="106"/>
      <c r="D827" s="106"/>
      <c r="E827" s="106"/>
      <c r="F827" s="108">
        <f>F711</f>
        <v>0.008</v>
      </c>
      <c r="G827" s="108">
        <f>G711</f>
        <v>0.008</v>
      </c>
      <c r="H827" s="109">
        <f>H711</f>
        <v>0</v>
      </c>
    </row>
    <row r="828" spans="1:8" ht="15.75" customHeight="1">
      <c r="A828" s="330" t="s">
        <v>137</v>
      </c>
      <c r="B828" s="191" t="s">
        <v>147</v>
      </c>
      <c r="C828" s="106"/>
      <c r="D828" s="106"/>
      <c r="E828" s="106"/>
      <c r="F828" s="108">
        <f>F723</f>
        <v>0</v>
      </c>
      <c r="G828" s="108">
        <f>G723</f>
        <v>0</v>
      </c>
      <c r="H828" s="109">
        <f>H723</f>
        <v>0</v>
      </c>
    </row>
    <row r="829" spans="1:8" ht="15.75" customHeight="1">
      <c r="A829" s="354" t="s">
        <v>155</v>
      </c>
      <c r="B829" s="336" t="s">
        <v>149</v>
      </c>
      <c r="C829" s="106"/>
      <c r="D829" s="106"/>
      <c r="E829" s="106"/>
      <c r="F829" s="108">
        <f>F733</f>
        <v>0</v>
      </c>
      <c r="G829" s="108">
        <f>G733</f>
        <v>0</v>
      </c>
      <c r="H829" s="109">
        <f>H733</f>
        <v>0</v>
      </c>
    </row>
    <row r="830" spans="1:8" ht="15.75" customHeight="1">
      <c r="A830" s="330" t="s">
        <v>169</v>
      </c>
      <c r="B830" s="191" t="s">
        <v>163</v>
      </c>
      <c r="C830" s="123"/>
      <c r="D830" s="123"/>
      <c r="E830" s="123"/>
      <c r="F830" s="124">
        <f>F740</f>
        <v>0</v>
      </c>
      <c r="G830" s="124">
        <f>G740</f>
        <v>0</v>
      </c>
      <c r="H830" s="125">
        <f>H740</f>
        <v>0</v>
      </c>
    </row>
    <row r="831" spans="1:8" ht="15.75" customHeight="1">
      <c r="A831" s="457" t="s">
        <v>186</v>
      </c>
      <c r="B831" s="447" t="s">
        <v>177</v>
      </c>
      <c r="C831" s="106"/>
      <c r="D831" s="106"/>
      <c r="E831" s="106"/>
      <c r="F831" s="108">
        <f>F751</f>
        <v>0</v>
      </c>
      <c r="G831" s="108">
        <f>G751</f>
        <v>0</v>
      </c>
      <c r="H831" s="109">
        <f>H751</f>
        <v>0</v>
      </c>
    </row>
    <row r="832" spans="1:8" ht="15.75" customHeight="1">
      <c r="A832" s="328"/>
      <c r="B832" s="329" t="s">
        <v>49</v>
      </c>
      <c r="C832" s="495">
        <f aca="true" t="shared" si="45" ref="C832:H832">SUM(C833:C847)</f>
        <v>6960</v>
      </c>
      <c r="D832" s="495">
        <f t="shared" si="45"/>
        <v>5.8999999999999995</v>
      </c>
      <c r="E832" s="495">
        <f t="shared" si="45"/>
        <v>0</v>
      </c>
      <c r="F832" s="495">
        <f t="shared" si="45"/>
        <v>325.29499999999996</v>
      </c>
      <c r="G832" s="495">
        <f t="shared" si="45"/>
        <v>312.756</v>
      </c>
      <c r="H832" s="496">
        <f t="shared" si="45"/>
        <v>8.939</v>
      </c>
    </row>
    <row r="833" spans="1:8" s="454" customFormat="1" ht="15.75" customHeight="1">
      <c r="A833" s="452" t="s">
        <v>174</v>
      </c>
      <c r="B833" s="453" t="s">
        <v>7</v>
      </c>
      <c r="C833" s="458">
        <f aca="true" t="shared" si="46" ref="C833:H833">C170</f>
        <v>609</v>
      </c>
      <c r="D833" s="458">
        <f t="shared" si="46"/>
        <v>5.8999999999999995</v>
      </c>
      <c r="E833" s="458">
        <f t="shared" si="46"/>
        <v>0</v>
      </c>
      <c r="F833" s="458">
        <f t="shared" si="46"/>
        <v>7.484999999999999</v>
      </c>
      <c r="G833" s="458">
        <f t="shared" si="46"/>
        <v>5.81</v>
      </c>
      <c r="H833" s="459">
        <f t="shared" si="46"/>
        <v>1.6749999999999998</v>
      </c>
    </row>
    <row r="834" spans="1:8" ht="15.75" customHeight="1">
      <c r="A834" s="332" t="s">
        <v>31</v>
      </c>
      <c r="B834" s="326" t="s">
        <v>13</v>
      </c>
      <c r="C834" s="139">
        <f aca="true" t="shared" si="47" ref="C834:H834">C306</f>
        <v>799</v>
      </c>
      <c r="D834" s="139">
        <f t="shared" si="47"/>
        <v>0</v>
      </c>
      <c r="E834" s="139">
        <f t="shared" si="47"/>
        <v>0</v>
      </c>
      <c r="F834" s="139">
        <f t="shared" si="47"/>
        <v>19.889999999999997</v>
      </c>
      <c r="G834" s="139">
        <f t="shared" si="47"/>
        <v>17.645</v>
      </c>
      <c r="H834" s="193">
        <f t="shared" si="47"/>
        <v>2.245</v>
      </c>
    </row>
    <row r="835" spans="1:8" ht="15.75" customHeight="1">
      <c r="A835" s="243" t="s">
        <v>43</v>
      </c>
      <c r="B835" s="187" t="s">
        <v>14</v>
      </c>
      <c r="C835" s="140">
        <f aca="true" t="shared" si="48" ref="C835:H835">C419</f>
        <v>773</v>
      </c>
      <c r="D835" s="140">
        <f t="shared" si="48"/>
        <v>0</v>
      </c>
      <c r="E835" s="140"/>
      <c r="F835" s="140">
        <f t="shared" si="48"/>
        <v>86.883</v>
      </c>
      <c r="G835" s="140">
        <f t="shared" si="48"/>
        <v>82.512</v>
      </c>
      <c r="H835" s="141">
        <f t="shared" si="48"/>
        <v>4.371</v>
      </c>
    </row>
    <row r="836" spans="1:8" ht="15.75" customHeight="1">
      <c r="A836" s="243" t="s">
        <v>44</v>
      </c>
      <c r="B836" s="187" t="s">
        <v>15</v>
      </c>
      <c r="C836" s="139">
        <f>C497</f>
        <v>1288</v>
      </c>
      <c r="D836" s="139">
        <f>D497</f>
        <v>0</v>
      </c>
      <c r="E836" s="139"/>
      <c r="F836" s="139">
        <f>F497</f>
        <v>60.171</v>
      </c>
      <c r="G836" s="139">
        <f>G497</f>
        <v>59.523</v>
      </c>
      <c r="H836" s="193">
        <f>H497</f>
        <v>0.648</v>
      </c>
    </row>
    <row r="837" spans="1:8" ht="15.75" customHeight="1">
      <c r="A837" s="243" t="s">
        <v>45</v>
      </c>
      <c r="B837" s="187" t="s">
        <v>16</v>
      </c>
      <c r="C837" s="139">
        <f>C552</f>
        <v>1061</v>
      </c>
      <c r="D837" s="139">
        <f>D552</f>
        <v>0</v>
      </c>
      <c r="E837" s="139"/>
      <c r="F837" s="140">
        <f>F552</f>
        <v>22.622999999999998</v>
      </c>
      <c r="G837" s="140">
        <f>G552</f>
        <v>19.023</v>
      </c>
      <c r="H837" s="141">
        <f>H552</f>
        <v>0</v>
      </c>
    </row>
    <row r="838" spans="1:8" ht="15.75" customHeight="1">
      <c r="A838" s="243" t="s">
        <v>96</v>
      </c>
      <c r="B838" s="187" t="s">
        <v>42</v>
      </c>
      <c r="C838" s="139">
        <f>C584</f>
        <v>2080</v>
      </c>
      <c r="D838" s="139">
        <f>D584</f>
        <v>0</v>
      </c>
      <c r="E838" s="139"/>
      <c r="F838" s="139">
        <f>F584</f>
        <v>96.32</v>
      </c>
      <c r="G838" s="139">
        <f>G584</f>
        <v>96.32</v>
      </c>
      <c r="H838" s="193">
        <f>H584</f>
        <v>0</v>
      </c>
    </row>
    <row r="839" spans="1:8" ht="15.75" customHeight="1">
      <c r="A839" s="244" t="s">
        <v>65</v>
      </c>
      <c r="B839" s="189" t="s">
        <v>73</v>
      </c>
      <c r="C839" s="106">
        <f>C606</f>
        <v>350</v>
      </c>
      <c r="D839" s="106"/>
      <c r="E839" s="106"/>
      <c r="F839" s="106">
        <f>F606</f>
        <v>14.426</v>
      </c>
      <c r="G839" s="106">
        <f>G606</f>
        <v>14.426</v>
      </c>
      <c r="H839" s="192">
        <f>H606</f>
        <v>0</v>
      </c>
    </row>
    <row r="840" spans="1:8" ht="15.75" customHeight="1">
      <c r="A840" s="330" t="s">
        <v>85</v>
      </c>
      <c r="B840" s="191" t="s">
        <v>81</v>
      </c>
      <c r="C840" s="106"/>
      <c r="D840" s="106"/>
      <c r="E840" s="106"/>
      <c r="F840" s="106">
        <f>F638</f>
        <v>14.35</v>
      </c>
      <c r="G840" s="106">
        <f>G638</f>
        <v>14.35</v>
      </c>
      <c r="H840" s="192">
        <f>H638</f>
        <v>0</v>
      </c>
    </row>
    <row r="841" spans="1:8" ht="15.75" customHeight="1">
      <c r="A841" s="331" t="s">
        <v>108</v>
      </c>
      <c r="B841" s="191" t="s">
        <v>99</v>
      </c>
      <c r="C841" s="106"/>
      <c r="D841" s="106"/>
      <c r="E841" s="106"/>
      <c r="F841" s="106">
        <f>F670</f>
        <v>2.601</v>
      </c>
      <c r="G841" s="106">
        <f>G670</f>
        <v>2.601</v>
      </c>
      <c r="H841" s="192">
        <f>H670</f>
        <v>0</v>
      </c>
    </row>
    <row r="842" spans="1:8" ht="15.75" customHeight="1">
      <c r="A842" s="355" t="s">
        <v>119</v>
      </c>
      <c r="B842" s="191" t="s">
        <v>120</v>
      </c>
      <c r="C842" s="106"/>
      <c r="D842" s="106"/>
      <c r="E842" s="106"/>
      <c r="F842" s="106">
        <f>F694</f>
        <v>0.546</v>
      </c>
      <c r="G842" s="106">
        <f>G694</f>
        <v>0.546</v>
      </c>
      <c r="H842" s="192">
        <f>H694</f>
        <v>0</v>
      </c>
    </row>
    <row r="843" spans="1:8" ht="15.75" customHeight="1">
      <c r="A843" s="406" t="s">
        <v>136</v>
      </c>
      <c r="B843" s="336" t="s">
        <v>145</v>
      </c>
      <c r="C843" s="106"/>
      <c r="D843" s="106"/>
      <c r="E843" s="106"/>
      <c r="F843" s="106">
        <f>F713</f>
        <v>0</v>
      </c>
      <c r="G843" s="106">
        <f>G713</f>
        <v>0</v>
      </c>
      <c r="H843" s="192">
        <f>H713</f>
        <v>0</v>
      </c>
    </row>
    <row r="844" spans="1:8" ht="15.75" customHeight="1">
      <c r="A844" s="405" t="s">
        <v>137</v>
      </c>
      <c r="B844" s="336" t="s">
        <v>147</v>
      </c>
      <c r="C844" s="160"/>
      <c r="D844" s="160"/>
      <c r="E844" s="160"/>
      <c r="F844" s="160">
        <f>F725</f>
        <v>0</v>
      </c>
      <c r="G844" s="160">
        <f>G725</f>
        <v>0</v>
      </c>
      <c r="H844" s="317">
        <f>H725</f>
        <v>0</v>
      </c>
    </row>
    <row r="845" spans="1:8" ht="15.75" customHeight="1">
      <c r="A845" s="405" t="s">
        <v>155</v>
      </c>
      <c r="B845" s="336" t="s">
        <v>149</v>
      </c>
      <c r="C845" s="160"/>
      <c r="D845" s="160"/>
      <c r="E845" s="146"/>
      <c r="F845" s="161">
        <f>F735</f>
        <v>0</v>
      </c>
      <c r="G845" s="161">
        <f>G735</f>
        <v>0</v>
      </c>
      <c r="H845" s="162">
        <f>H735</f>
        <v>0</v>
      </c>
    </row>
    <row r="846" spans="1:8" s="64" customFormat="1" ht="15.75" customHeight="1">
      <c r="A846" s="331" t="s">
        <v>169</v>
      </c>
      <c r="B846" s="191" t="s">
        <v>163</v>
      </c>
      <c r="C846" s="106"/>
      <c r="D846" s="106"/>
      <c r="E846" s="106"/>
      <c r="F846" s="106">
        <f>F742</f>
        <v>0</v>
      </c>
      <c r="G846" s="106">
        <f>G742</f>
        <v>0</v>
      </c>
      <c r="H846" s="192">
        <f>H742</f>
        <v>0</v>
      </c>
    </row>
    <row r="847" spans="1:8" ht="15.75" customHeight="1" thickBot="1">
      <c r="A847" s="403" t="s">
        <v>186</v>
      </c>
      <c r="B847" s="456" t="s">
        <v>177</v>
      </c>
      <c r="C847" s="182"/>
      <c r="D847" s="182"/>
      <c r="E847" s="183"/>
      <c r="F847" s="184">
        <v>0</v>
      </c>
      <c r="G847" s="184">
        <v>0</v>
      </c>
      <c r="H847" s="185">
        <v>0</v>
      </c>
    </row>
  </sheetData>
  <sheetProtection/>
  <autoFilter ref="B1:B847"/>
  <mergeCells count="23">
    <mergeCell ref="A4:H4"/>
    <mergeCell ref="A6:H6"/>
    <mergeCell ref="A7:H7"/>
    <mergeCell ref="A8:H8"/>
    <mergeCell ref="A10:A12"/>
    <mergeCell ref="B10:B12"/>
    <mergeCell ref="C10:D11"/>
    <mergeCell ref="A776:H776"/>
    <mergeCell ref="A794:H794"/>
    <mergeCell ref="H11:H12"/>
    <mergeCell ref="A14:H14"/>
    <mergeCell ref="A760:H760"/>
    <mergeCell ref="A771:H771"/>
    <mergeCell ref="A773:A775"/>
    <mergeCell ref="G773:H773"/>
    <mergeCell ref="G774:G775"/>
    <mergeCell ref="H774:H775"/>
    <mergeCell ref="B773:B775"/>
    <mergeCell ref="C773:D774"/>
    <mergeCell ref="E773:F774"/>
    <mergeCell ref="E10:F11"/>
    <mergeCell ref="G10:H10"/>
    <mergeCell ref="G11:G1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95" r:id="rId1"/>
  <headerFooter>
    <oddFooter>&amp;C&amp;P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9">
      <selection activeCell="A619" sqref="A1:IV16384"/>
    </sheetView>
  </sheetViews>
  <sheetFormatPr defaultColWidth="9.140625" defaultRowHeight="12.75"/>
  <cols>
    <col min="1" max="1" width="9.140625" style="212" customWidth="1"/>
    <col min="2" max="2" width="9.140625" style="5" customWidth="1"/>
    <col min="3" max="4" width="9.140625" style="2" customWidth="1"/>
    <col min="5" max="5" width="9.140625" style="3" customWidth="1"/>
    <col min="6" max="8" width="9.140625" style="4" customWidth="1"/>
    <col min="9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Antonina S. Kostova</cp:lastModifiedBy>
  <cp:lastPrinted>2020-01-06T15:05:03Z</cp:lastPrinted>
  <dcterms:created xsi:type="dcterms:W3CDTF">2002-08-11T18:18:21Z</dcterms:created>
  <dcterms:modified xsi:type="dcterms:W3CDTF">2020-01-06T15:06:34Z</dcterms:modified>
  <cp:category/>
  <cp:version/>
  <cp:contentType/>
  <cp:contentStatus/>
</cp:coreProperties>
</file>