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35" activeTab="0"/>
  </bookViews>
  <sheets>
    <sheet name="2018" sheetId="1" r:id="rId1"/>
    <sheet name="Sheet1" sheetId="2" r:id="rId2"/>
    <sheet name="Sheet2" sheetId="3" r:id="rId3"/>
  </sheets>
  <definedNames>
    <definedName name="_xlnm.Print_Titles" localSheetId="0">'2018'!$10:$10</definedName>
  </definedNames>
  <calcPr fullCalcOnLoad="1"/>
</workbook>
</file>

<file path=xl/comments1.xml><?xml version="1.0" encoding="utf-8"?>
<comments xmlns="http://schemas.openxmlformats.org/spreadsheetml/2006/main">
  <authors>
    <author>Antonina S. Kostova</author>
  </authors>
  <commentList>
    <comment ref="E44" authorId="0">
      <text>
        <r>
          <rPr>
            <b/>
            <sz val="9"/>
            <rFont val="Tahoma"/>
            <family val="2"/>
          </rPr>
          <t>Antonina S. Kostova:</t>
        </r>
        <r>
          <rPr>
            <sz val="9"/>
            <rFont val="Tahoma"/>
            <family val="2"/>
          </rPr>
          <t xml:space="preserve">
1-годишни
</t>
        </r>
      </text>
    </comment>
    <comment ref="F44" authorId="0">
      <text>
        <r>
          <rPr>
            <b/>
            <sz val="9"/>
            <rFont val="Tahoma"/>
            <family val="2"/>
          </rPr>
          <t>Antonina S. Kostova:</t>
        </r>
        <r>
          <rPr>
            <sz val="9"/>
            <rFont val="Tahoma"/>
            <family val="2"/>
          </rPr>
          <t xml:space="preserve">
2-годишни
</t>
        </r>
      </text>
    </comment>
    <comment ref="E156" authorId="0">
      <text>
        <r>
          <rPr>
            <b/>
            <sz val="9"/>
            <rFont val="Tahoma"/>
            <family val="2"/>
          </rPr>
          <t>Antonina S. Kostova:</t>
        </r>
        <r>
          <rPr>
            <sz val="9"/>
            <rFont val="Tahoma"/>
            <family val="2"/>
          </rPr>
          <t xml:space="preserve">
Произведените фиданки са 2-годишни, а са необходими и има недостиг на 1-годишни.</t>
        </r>
      </text>
    </comment>
  </commentList>
</comments>
</file>

<file path=xl/sharedStrings.xml><?xml version="1.0" encoding="utf-8"?>
<sst xmlns="http://schemas.openxmlformats.org/spreadsheetml/2006/main" count="300" uniqueCount="107">
  <si>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</si>
  <si>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</si>
  <si>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</si>
  <si>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</si>
  <si>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</si>
  <si>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</si>
  <si>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</si>
  <si>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</si>
  <si>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</si>
  <si>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Кестен обикновен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</si>
  <si>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</si>
  <si>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</si>
  <si>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</si>
  <si>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</si>
  <si>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</si>
  <si>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</si>
  <si>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</si>
  <si>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</si>
  <si>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</si>
  <si>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</si>
  <si>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</si>
  <si>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Джанка</t>
  </si>
  <si>
    <t>Киселица</t>
  </si>
  <si>
    <t>Кестен конски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</si>
  <si>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</si>
  <si>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</si>
  <si>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</si>
  <si>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</si>
  <si>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</si>
  <si>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</si>
  <si>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</si>
  <si>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</si>
  <si>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</si>
  <si>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</si>
  <si>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 xml:space="preserve">Смърч обикновен </t>
  </si>
  <si>
    <t>Туя източна</t>
  </si>
  <si>
    <t>Бреза бяла</t>
  </si>
  <si>
    <t>Бук обикновен</t>
  </si>
  <si>
    <t>Липа сребролистна</t>
  </si>
  <si>
    <t>Офика</t>
  </si>
  <si>
    <t>Ясен полски</t>
  </si>
  <si>
    <t>I-37/61 (P. Triplo)</t>
  </si>
  <si>
    <t>СЦДП - Габрово</t>
  </si>
  <si>
    <t>ХРАСТИ</t>
  </si>
  <si>
    <t>Златен дъжд</t>
  </si>
  <si>
    <t>Птиче грозде</t>
  </si>
  <si>
    <t>ІІ. ПИКИРАНИ (ШКОЛУВАНИ) ФИДАНКИ</t>
  </si>
  <si>
    <t>ВСИЧКО</t>
  </si>
  <si>
    <t>Топола черна</t>
  </si>
  <si>
    <t>Орех обикновен</t>
  </si>
  <si>
    <t>СИДП - Шумен</t>
  </si>
  <si>
    <t>Гледичия тришипна</t>
  </si>
  <si>
    <t>Платан източен</t>
  </si>
  <si>
    <t>Ясен планински</t>
  </si>
  <si>
    <t>Люляк обикновен</t>
  </si>
  <si>
    <t>ЮЦДП - Смолян</t>
  </si>
  <si>
    <t>Пауловня</t>
  </si>
  <si>
    <t>Дъровидна ружа</t>
  </si>
  <si>
    <t>Дюля японска</t>
  </si>
  <si>
    <t>Кисел трън</t>
  </si>
  <si>
    <t>ЮЗДП - Благоевград</t>
  </si>
  <si>
    <t>ОТДЕЛ "ДЪРЖАВНИ ГОРСКИ ПРЕДПРИЯТИЯ", МЗХ</t>
  </si>
  <si>
    <t>P. Agate F</t>
  </si>
  <si>
    <t>P. Bachelieri</t>
  </si>
  <si>
    <t>P. BL</t>
  </si>
  <si>
    <t>P. I-214</t>
  </si>
  <si>
    <t>P. І-45-51</t>
  </si>
  <si>
    <t>P. І-55/65</t>
  </si>
  <si>
    <t>P. MC</t>
  </si>
  <si>
    <t>Pannonia</t>
  </si>
  <si>
    <t>Круша обикновена (дива)</t>
  </si>
  <si>
    <t>Арония</t>
  </si>
  <si>
    <t xml:space="preserve">Явор ясенолистен </t>
  </si>
  <si>
    <t>Череша обикновена (дива)</t>
  </si>
  <si>
    <t>P. R-16</t>
  </si>
  <si>
    <t>Дрян обикновен</t>
  </si>
  <si>
    <t>Смърч обикновен</t>
  </si>
  <si>
    <t>Аморфа</t>
  </si>
  <si>
    <t>P.  Vernirubens</t>
  </si>
  <si>
    <t>V. ОБЛАГОРОДЕНИ ФИДАНКИ</t>
  </si>
  <si>
    <t>Лешник</t>
  </si>
  <si>
    <t>Бяла топола</t>
  </si>
  <si>
    <t>NNDV</t>
  </si>
  <si>
    <t xml:space="preserve">ЮИДП - Сливен </t>
  </si>
  <si>
    <t>Леска обикновена</t>
  </si>
  <si>
    <t xml:space="preserve">СЗДП - Враца </t>
  </si>
  <si>
    <t>Орех черен</t>
  </si>
  <si>
    <t>Липа дребнолистна</t>
  </si>
  <si>
    <t>Дъб вардимски</t>
  </si>
  <si>
    <t>Копривка</t>
  </si>
  <si>
    <t>Върба миризлива</t>
  </si>
  <si>
    <t>Махония</t>
  </si>
  <si>
    <t>Кедър хималайски</t>
  </si>
  <si>
    <t>P. A 194</t>
  </si>
  <si>
    <t>през вегетационната 2018/2019  година, обобщен за страната</t>
  </si>
  <si>
    <t>Дугласка зелена</t>
  </si>
  <si>
    <t>Шестил</t>
  </si>
  <si>
    <t>Ела обикновена</t>
  </si>
  <si>
    <t>Липа сребролиства</t>
  </si>
  <si>
    <t>Платан</t>
  </si>
  <si>
    <t>Албиция</t>
  </si>
  <si>
    <t>Дървовидна ружа</t>
  </si>
  <si>
    <t>P. I-39/61</t>
  </si>
  <si>
    <t>Бор бял</t>
  </si>
  <si>
    <t>Мелия</t>
  </si>
  <si>
    <t>Мъждрян</t>
  </si>
  <si>
    <t>P. Guardi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</si>
</sst>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  <numFmt numFmtId="193" formatCode="dd/mm/yy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93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94" fontId="1" fillId="0" borderId="13" xfId="0" applyNumberFormat="1" applyFont="1" applyFill="1" applyBorder="1" applyAlignment="1">
      <alignment wrapText="1"/>
    </xf>
    <xf numFmtId="194" fontId="1" fillId="0" borderId="14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194" fontId="2" fillId="0" borderId="16" xfId="0" applyNumberFormat="1" applyFont="1" applyFill="1" applyBorder="1" applyAlignment="1">
      <alignment wrapText="1"/>
    </xf>
    <xf numFmtId="194" fontId="2" fillId="0" borderId="23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194" fontId="1" fillId="0" borderId="29" xfId="0" applyNumberFormat="1" applyFont="1" applyFill="1" applyBorder="1" applyAlignment="1">
      <alignment horizontal="right" wrapText="1"/>
    </xf>
    <xf numFmtId="194" fontId="1" fillId="0" borderId="30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wrapText="1"/>
    </xf>
    <xf numFmtId="194" fontId="2" fillId="0" borderId="33" xfId="0" applyNumberFormat="1" applyFont="1" applyFill="1" applyBorder="1" applyAlignment="1">
      <alignment wrapText="1"/>
    </xf>
    <xf numFmtId="194" fontId="2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94" fontId="2" fillId="0" borderId="18" xfId="0" applyNumberFormat="1" applyFont="1" applyFill="1" applyBorder="1" applyAlignment="1">
      <alignment wrapText="1"/>
    </xf>
    <xf numFmtId="194" fontId="2" fillId="0" borderId="34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194" fontId="2" fillId="0" borderId="22" xfId="0" applyNumberFormat="1" applyFont="1" applyFill="1" applyBorder="1" applyAlignment="1">
      <alignment wrapText="1"/>
    </xf>
    <xf numFmtId="194" fontId="2" fillId="0" borderId="35" xfId="0" applyNumberFormat="1" applyFont="1" applyFill="1" applyBorder="1" applyAlignment="1">
      <alignment wrapText="1"/>
    </xf>
    <xf numFmtId="194" fontId="2" fillId="0" borderId="2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194" fontId="1" fillId="0" borderId="10" xfId="0" applyNumberFormat="1" applyFont="1" applyFill="1" applyBorder="1" applyAlignment="1">
      <alignment wrapText="1"/>
    </xf>
    <xf numFmtId="194" fontId="1" fillId="0" borderId="33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194" fontId="1" fillId="0" borderId="38" xfId="0" applyNumberFormat="1" applyFont="1" applyFill="1" applyBorder="1" applyAlignment="1">
      <alignment horizontal="right" wrapText="1"/>
    </xf>
    <xf numFmtId="194" fontId="1" fillId="0" borderId="39" xfId="0" applyNumberFormat="1" applyFont="1" applyFill="1" applyBorder="1" applyAlignment="1">
      <alignment horizontal="right" wrapText="1"/>
    </xf>
    <xf numFmtId="194" fontId="1" fillId="0" borderId="13" xfId="0" applyNumberFormat="1" applyFont="1" applyFill="1" applyBorder="1" applyAlignment="1">
      <alignment horizontal="right" wrapText="1"/>
    </xf>
    <xf numFmtId="194" fontId="1" fillId="0" borderId="14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horizontal="right" wrapText="1"/>
    </xf>
    <xf numFmtId="194" fontId="2" fillId="0" borderId="33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wrapText="1"/>
    </xf>
    <xf numFmtId="194" fontId="1" fillId="0" borderId="22" xfId="0" applyNumberFormat="1" applyFont="1" applyFill="1" applyBorder="1" applyAlignment="1">
      <alignment wrapText="1"/>
    </xf>
    <xf numFmtId="194" fontId="1" fillId="0" borderId="35" xfId="0" applyNumberFormat="1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194" fontId="45" fillId="0" borderId="22" xfId="0" applyNumberFormat="1" applyFont="1" applyFill="1" applyBorder="1" applyAlignment="1">
      <alignment wrapText="1"/>
    </xf>
    <xf numFmtId="194" fontId="1" fillId="0" borderId="40" xfId="0" applyNumberFormat="1" applyFont="1" applyFill="1" applyBorder="1" applyAlignment="1">
      <alignment wrapText="1"/>
    </xf>
    <xf numFmtId="194" fontId="1" fillId="0" borderId="41" xfId="0" applyNumberFormat="1" applyFont="1" applyFill="1" applyBorder="1" applyAlignment="1">
      <alignment wrapText="1"/>
    </xf>
    <xf numFmtId="194" fontId="2" fillId="0" borderId="16" xfId="0" applyNumberFormat="1" applyFont="1" applyFill="1" applyBorder="1" applyAlignment="1">
      <alignment horizontal="right" vertical="top" wrapText="1"/>
    </xf>
    <xf numFmtId="194" fontId="2" fillId="0" borderId="23" xfId="0" applyNumberFormat="1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wrapText="1"/>
    </xf>
    <xf numFmtId="194" fontId="2" fillId="0" borderId="42" xfId="0" applyNumberFormat="1" applyFont="1" applyFill="1" applyBorder="1" applyAlignment="1">
      <alignment wrapText="1"/>
    </xf>
    <xf numFmtId="194" fontId="2" fillId="0" borderId="43" xfId="0" applyNumberFormat="1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center" wrapText="1"/>
    </xf>
    <xf numFmtId="2" fontId="2" fillId="0" borderId="36" xfId="0" applyNumberFormat="1" applyFont="1" applyFill="1" applyBorder="1" applyAlignment="1">
      <alignment wrapText="1"/>
    </xf>
    <xf numFmtId="2" fontId="2" fillId="0" borderId="16" xfId="0" applyNumberFormat="1" applyFont="1" applyFill="1" applyBorder="1" applyAlignment="1">
      <alignment wrapText="1"/>
    </xf>
    <xf numFmtId="2" fontId="2" fillId="0" borderId="23" xfId="0" applyNumberFormat="1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194" fontId="1" fillId="0" borderId="29" xfId="0" applyNumberFormat="1" applyFont="1" applyFill="1" applyBorder="1" applyAlignment="1">
      <alignment horizontal="right"/>
    </xf>
    <xf numFmtId="194" fontId="1" fillId="0" borderId="3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wrapText="1"/>
    </xf>
    <xf numFmtId="194" fontId="1" fillId="0" borderId="46" xfId="0" applyNumberFormat="1" applyFont="1" applyFill="1" applyBorder="1" applyAlignment="1">
      <alignment wrapText="1"/>
    </xf>
    <xf numFmtId="194" fontId="1" fillId="0" borderId="47" xfId="0" applyNumberFormat="1" applyFont="1" applyFill="1" applyBorder="1" applyAlignment="1">
      <alignment wrapText="1"/>
    </xf>
    <xf numFmtId="0" fontId="1" fillId="0" borderId="38" xfId="0" applyFont="1" applyFill="1" applyBorder="1" applyAlignment="1">
      <alignment horizontal="left" wrapText="1"/>
    </xf>
    <xf numFmtId="193" fontId="1" fillId="0" borderId="13" xfId="57" applyFont="1" applyFill="1" applyBorder="1" applyAlignment="1">
      <alignment horizontal="left" vertical="center" wrapText="1"/>
      <protection/>
    </xf>
    <xf numFmtId="193" fontId="2" fillId="0" borderId="16" xfId="57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wrapText="1"/>
    </xf>
    <xf numFmtId="194" fontId="1" fillId="0" borderId="18" xfId="0" applyNumberFormat="1" applyFont="1" applyFill="1" applyBorder="1" applyAlignment="1">
      <alignment wrapText="1"/>
    </xf>
    <xf numFmtId="194" fontId="1" fillId="0" borderId="16" xfId="0" applyNumberFormat="1" applyFont="1" applyFill="1" applyBorder="1" applyAlignment="1">
      <alignment wrapText="1"/>
    </xf>
    <xf numFmtId="194" fontId="44" fillId="0" borderId="34" xfId="0" applyNumberFormat="1" applyFont="1" applyFill="1" applyBorder="1" applyAlignment="1">
      <alignment wrapText="1"/>
    </xf>
    <xf numFmtId="0" fontId="1" fillId="0" borderId="48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50" xfId="0" applyFont="1" applyFill="1" applyBorder="1" applyAlignment="1">
      <alignment/>
    </xf>
    <xf numFmtId="194" fontId="2" fillId="0" borderId="51" xfId="0" applyNumberFormat="1" applyFont="1" applyFill="1" applyBorder="1" applyAlignment="1">
      <alignment wrapText="1"/>
    </xf>
    <xf numFmtId="194" fontId="2" fillId="0" borderId="52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/>
    </xf>
    <xf numFmtId="194" fontId="1" fillId="0" borderId="29" xfId="0" applyNumberFormat="1" applyFont="1" applyFill="1" applyBorder="1" applyAlignment="1">
      <alignment wrapText="1"/>
    </xf>
    <xf numFmtId="194" fontId="1" fillId="0" borderId="30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wrapText="1"/>
    </xf>
    <xf numFmtId="194" fontId="1" fillId="0" borderId="54" xfId="0" applyNumberFormat="1" applyFont="1" applyFill="1" applyBorder="1" applyAlignment="1">
      <alignment wrapText="1"/>
    </xf>
    <xf numFmtId="194" fontId="1" fillId="0" borderId="55" xfId="0" applyNumberFormat="1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194" fontId="1" fillId="0" borderId="42" xfId="0" applyNumberFormat="1" applyFont="1" applyFill="1" applyBorder="1" applyAlignment="1">
      <alignment wrapText="1"/>
    </xf>
    <xf numFmtId="194" fontId="1" fillId="0" borderId="43" xfId="0" applyNumberFormat="1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42" xfId="0" applyFont="1" applyFill="1" applyBorder="1" applyAlignment="1">
      <alignment/>
    </xf>
    <xf numFmtId="19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194" fontId="2" fillId="0" borderId="16" xfId="0" applyNumberFormat="1" applyFont="1" applyFill="1" applyBorder="1" applyAlignment="1">
      <alignment horizontal="right" wrapText="1"/>
    </xf>
    <xf numFmtId="194" fontId="2" fillId="0" borderId="23" xfId="0" applyNumberFormat="1" applyFont="1" applyFill="1" applyBorder="1" applyAlignment="1">
      <alignment horizontal="right" wrapText="1"/>
    </xf>
    <xf numFmtId="194" fontId="26" fillId="0" borderId="34" xfId="0" applyNumberFormat="1" applyFont="1" applyFill="1" applyBorder="1" applyAlignment="1">
      <alignment wrapText="1"/>
    </xf>
    <xf numFmtId="194" fontId="1" fillId="0" borderId="57" xfId="0" applyNumberFormat="1" applyFont="1" applyFill="1" applyBorder="1" applyAlignment="1">
      <alignment wrapText="1"/>
    </xf>
    <xf numFmtId="194" fontId="1" fillId="0" borderId="58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SheetLayoutView="100" zoomScalePageLayoutView="0" workbookViewId="0" topLeftCell="A136">
      <selection activeCell="A169" sqref="A169"/>
    </sheetView>
  </sheetViews>
  <sheetFormatPr defaultColWidth="9.140625" defaultRowHeight="12.75"/>
  <cols>
    <col min="1" max="1" width="5.57421875" style="21" customWidth="1"/>
    <col min="2" max="2" width="28.421875" style="7" customWidth="1"/>
    <col min="3" max="3" width="15.00390625" style="7" customWidth="1"/>
    <col min="4" max="4" width="12.8515625" style="7" customWidth="1"/>
    <col min="5" max="6" width="14.57421875" style="7" customWidth="1"/>
    <col min="7" max="16384" width="9.140625" style="7" customWidth="1"/>
  </cols>
  <sheetData>
    <row r="1" spans="1:6" ht="15">
      <c r="A1" s="134" t="s">
        <v>61</v>
      </c>
      <c r="B1" s="134"/>
      <c r="C1" s="134"/>
      <c r="D1" s="134"/>
      <c r="E1" s="134"/>
      <c r="F1" s="134"/>
    </row>
    <row r="2" ht="15"/>
    <row r="3" spans="1:6" ht="15">
      <c r="A3" s="138" t="s">
        <v>0</v>
      </c>
      <c r="B3" s="138"/>
      <c r="C3" s="138"/>
      <c r="D3" s="138"/>
      <c r="E3" s="138"/>
      <c r="F3" s="138"/>
    </row>
    <row r="4" spans="1:6" ht="15">
      <c r="A4" s="139" t="s">
        <v>1</v>
      </c>
      <c r="B4" s="139"/>
      <c r="C4" s="139"/>
      <c r="D4" s="139"/>
      <c r="E4" s="139"/>
      <c r="F4" s="139"/>
    </row>
    <row r="5" spans="1:6" ht="15">
      <c r="A5" s="139" t="s">
        <v>94</v>
      </c>
      <c r="B5" s="139"/>
      <c r="C5" s="139"/>
      <c r="D5" s="139"/>
      <c r="E5" s="139"/>
      <c r="F5" s="139"/>
    </row>
    <row r="6" spans="1:6" ht="15">
      <c r="A6" s="139"/>
      <c r="B6" s="139"/>
      <c r="C6" s="139"/>
      <c r="D6" s="139"/>
      <c r="E6" s="139"/>
      <c r="F6" s="139"/>
    </row>
    <row r="7" ht="15.75" thickBot="1"/>
    <row r="8" spans="1:6" ht="47.25" customHeight="1">
      <c r="A8" s="156" t="s">
        <v>2</v>
      </c>
      <c r="B8" s="158" t="s">
        <v>3</v>
      </c>
      <c r="C8" s="146" t="s">
        <v>29</v>
      </c>
      <c r="D8" s="158" t="s">
        <v>4</v>
      </c>
      <c r="E8" s="158" t="s">
        <v>5</v>
      </c>
      <c r="F8" s="151" t="s">
        <v>6</v>
      </c>
    </row>
    <row r="9" spans="1:6" ht="31.5" customHeight="1" thickBot="1">
      <c r="A9" s="157"/>
      <c r="B9" s="159"/>
      <c r="C9" s="147"/>
      <c r="D9" s="159"/>
      <c r="E9" s="159"/>
      <c r="F9" s="152"/>
    </row>
    <row r="10" spans="1:6" ht="15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4">
        <v>6</v>
      </c>
    </row>
    <row r="11" spans="1:6" ht="15">
      <c r="A11" s="153" t="s">
        <v>7</v>
      </c>
      <c r="B11" s="154"/>
      <c r="C11" s="154"/>
      <c r="D11" s="154"/>
      <c r="E11" s="154"/>
      <c r="F11" s="155"/>
    </row>
    <row r="12" spans="1:6" ht="15">
      <c r="A12" s="26"/>
      <c r="B12" s="27" t="s">
        <v>30</v>
      </c>
      <c r="C12" s="28">
        <f>C13+C18+C26+C34+C39+C31+C24</f>
        <v>2375.4249999999997</v>
      </c>
      <c r="D12" s="28">
        <f>D13+D18+D26+D34+D39+D31+D24</f>
        <v>1345.4920000000002</v>
      </c>
      <c r="E12" s="28"/>
      <c r="F12" s="29">
        <f>F13+F18+F26+F34+F39+F31+F24</f>
        <v>1082.98</v>
      </c>
    </row>
    <row r="13" spans="1:6" ht="15" customHeight="1">
      <c r="A13" s="3">
        <v>1</v>
      </c>
      <c r="B13" s="13" t="s">
        <v>8</v>
      </c>
      <c r="C13" s="5">
        <f>SUM(C14:C17)</f>
        <v>997.025</v>
      </c>
      <c r="D13" s="5">
        <f>SUM(D14:D17)</f>
        <v>299.68</v>
      </c>
      <c r="E13" s="5">
        <f>SUM(E14:E17)</f>
        <v>3.5</v>
      </c>
      <c r="F13" s="6">
        <f>SUM(F14:F17)</f>
        <v>700.845</v>
      </c>
    </row>
    <row r="14" spans="1:8" ht="15" customHeight="1">
      <c r="A14" s="30"/>
      <c r="B14" s="31" t="s">
        <v>85</v>
      </c>
      <c r="C14" s="32"/>
      <c r="D14" s="32">
        <v>3.5</v>
      </c>
      <c r="E14" s="32">
        <v>3.5</v>
      </c>
      <c r="F14" s="33"/>
      <c r="H14" s="7" t="b">
        <f>IF((C14+E14)=(D14+F14),TRUE,FALSE)</f>
        <v>1</v>
      </c>
    </row>
    <row r="15" spans="1:8" ht="15" customHeight="1">
      <c r="A15" s="30"/>
      <c r="B15" s="31" t="s">
        <v>60</v>
      </c>
      <c r="C15" s="32">
        <v>622.37</v>
      </c>
      <c r="D15" s="32">
        <v>180</v>
      </c>
      <c r="E15" s="32"/>
      <c r="F15" s="33">
        <v>442.37</v>
      </c>
      <c r="G15" s="34"/>
      <c r="H15" s="7" t="b">
        <f aca="true" t="shared" si="0" ref="H15:H63">IF((C15+E15)=(D15+F15),TRUE,FALSE)</f>
        <v>1</v>
      </c>
    </row>
    <row r="16" spans="1:8" ht="15" customHeight="1">
      <c r="A16" s="30"/>
      <c r="B16" s="31" t="s">
        <v>55</v>
      </c>
      <c r="C16" s="32">
        <v>358.797</v>
      </c>
      <c r="D16" s="32">
        <v>105.635</v>
      </c>
      <c r="E16" s="32"/>
      <c r="F16" s="33">
        <v>253.162</v>
      </c>
      <c r="H16" s="7" t="b">
        <f t="shared" si="0"/>
        <v>1</v>
      </c>
    </row>
    <row r="17" spans="1:8" ht="15" customHeight="1">
      <c r="A17" s="35"/>
      <c r="B17" s="36" t="s">
        <v>28</v>
      </c>
      <c r="C17" s="37">
        <v>15.858</v>
      </c>
      <c r="D17" s="37">
        <v>10.545</v>
      </c>
      <c r="E17" s="37"/>
      <c r="F17" s="38">
        <v>5.313</v>
      </c>
      <c r="H17" s="7" t="b">
        <f t="shared" si="0"/>
        <v>1</v>
      </c>
    </row>
    <row r="18" spans="1:8" ht="15" customHeight="1">
      <c r="A18" s="3">
        <v>2</v>
      </c>
      <c r="B18" s="13" t="s">
        <v>19</v>
      </c>
      <c r="C18" s="5">
        <f>SUM(C19:C23)</f>
        <v>1034.639</v>
      </c>
      <c r="D18" s="5">
        <f>SUM(D19:D23)</f>
        <v>868.201</v>
      </c>
      <c r="E18" s="5">
        <f>SUM(E19:E23)</f>
        <v>15</v>
      </c>
      <c r="F18" s="6">
        <f>SUM(F19:F23)</f>
        <v>181.438</v>
      </c>
      <c r="H18" s="7" t="b">
        <f t="shared" si="0"/>
        <v>1</v>
      </c>
    </row>
    <row r="19" spans="1:8" ht="15" customHeight="1">
      <c r="A19" s="39"/>
      <c r="B19" s="12" t="s">
        <v>33</v>
      </c>
      <c r="C19" s="40">
        <v>106.095</v>
      </c>
      <c r="D19" s="40">
        <v>22.05</v>
      </c>
      <c r="E19" s="40"/>
      <c r="F19" s="41">
        <v>84.045</v>
      </c>
      <c r="H19" s="7" t="b">
        <f t="shared" si="0"/>
        <v>1</v>
      </c>
    </row>
    <row r="20" spans="1:8" ht="15" customHeight="1">
      <c r="A20" s="39"/>
      <c r="B20" s="12" t="s">
        <v>42</v>
      </c>
      <c r="C20" s="40"/>
      <c r="D20" s="40">
        <v>15</v>
      </c>
      <c r="E20" s="40">
        <v>15</v>
      </c>
      <c r="F20" s="41"/>
      <c r="H20" s="7" t="b">
        <f t="shared" si="0"/>
        <v>1</v>
      </c>
    </row>
    <row r="21" spans="1:8" ht="15" customHeight="1">
      <c r="A21" s="39"/>
      <c r="B21" s="12" t="s">
        <v>60</v>
      </c>
      <c r="C21" s="40">
        <f>45.32+587.3</f>
        <v>632.62</v>
      </c>
      <c r="D21" s="40">
        <f>45.32+587.3</f>
        <v>632.62</v>
      </c>
      <c r="E21" s="42"/>
      <c r="F21" s="41"/>
      <c r="G21" s="34"/>
      <c r="H21" s="7" t="b">
        <f t="shared" si="0"/>
        <v>1</v>
      </c>
    </row>
    <row r="22" spans="1:8" ht="15" customHeight="1">
      <c r="A22" s="39"/>
      <c r="B22" s="12" t="s">
        <v>55</v>
      </c>
      <c r="C22" s="40">
        <v>225.334</v>
      </c>
      <c r="D22" s="40">
        <v>127.941</v>
      </c>
      <c r="E22" s="18"/>
      <c r="F22" s="41">
        <v>97.393</v>
      </c>
      <c r="H22" s="7" t="b">
        <f t="shared" si="0"/>
        <v>1</v>
      </c>
    </row>
    <row r="23" spans="1:8" ht="15" customHeight="1">
      <c r="A23" s="14"/>
      <c r="B23" s="43" t="s">
        <v>28</v>
      </c>
      <c r="C23" s="19">
        <v>70.59</v>
      </c>
      <c r="D23" s="19">
        <v>70.59</v>
      </c>
      <c r="E23" s="19"/>
      <c r="F23" s="20"/>
      <c r="H23" s="7" t="b">
        <f t="shared" si="0"/>
        <v>1</v>
      </c>
    </row>
    <row r="24" spans="1:8" ht="15" customHeight="1">
      <c r="A24" s="3">
        <v>3</v>
      </c>
      <c r="B24" s="50" t="s">
        <v>95</v>
      </c>
      <c r="C24" s="5">
        <f>SUM(C25)</f>
        <v>12.956</v>
      </c>
      <c r="D24" s="5">
        <f>SUM(D25)</f>
        <v>2</v>
      </c>
      <c r="E24" s="5">
        <f>SUM(E25)</f>
        <v>0</v>
      </c>
      <c r="F24" s="6">
        <f>SUM(F25)</f>
        <v>10.956</v>
      </c>
      <c r="H24" s="7" t="b">
        <f t="shared" si="0"/>
        <v>1</v>
      </c>
    </row>
    <row r="25" spans="1:8" ht="15" customHeight="1">
      <c r="A25" s="14"/>
      <c r="B25" s="15" t="s">
        <v>85</v>
      </c>
      <c r="C25" s="19">
        <v>12.956</v>
      </c>
      <c r="D25" s="19">
        <v>2</v>
      </c>
      <c r="E25" s="19"/>
      <c r="F25" s="20">
        <v>10.956</v>
      </c>
      <c r="H25" s="7" t="b">
        <f t="shared" si="0"/>
        <v>1</v>
      </c>
    </row>
    <row r="26" spans="1:8" ht="15" customHeight="1">
      <c r="A26" s="44">
        <v>4</v>
      </c>
      <c r="B26" s="1" t="s">
        <v>20</v>
      </c>
      <c r="C26" s="46">
        <f>SUM(C27:C30)</f>
        <v>102.23700000000001</v>
      </c>
      <c r="D26" s="46">
        <f>SUM(D27:D30)</f>
        <v>91.528</v>
      </c>
      <c r="E26" s="46"/>
      <c r="F26" s="47">
        <f>SUM(F27:F30)</f>
        <v>10.709</v>
      </c>
      <c r="H26" s="7" t="b">
        <f t="shared" si="0"/>
        <v>1</v>
      </c>
    </row>
    <row r="27" spans="1:8" ht="15" customHeight="1">
      <c r="A27" s="64"/>
      <c r="B27" s="31" t="s">
        <v>33</v>
      </c>
      <c r="C27" s="32">
        <v>4.179</v>
      </c>
      <c r="D27" s="32">
        <v>1.5</v>
      </c>
      <c r="E27" s="32"/>
      <c r="F27" s="33">
        <v>2.679</v>
      </c>
      <c r="H27" s="7" t="b">
        <f t="shared" si="0"/>
        <v>1</v>
      </c>
    </row>
    <row r="28" spans="1:8" ht="15" customHeight="1">
      <c r="A28" s="39"/>
      <c r="B28" s="12" t="s">
        <v>60</v>
      </c>
      <c r="C28" s="40">
        <v>0.25</v>
      </c>
      <c r="D28" s="40"/>
      <c r="E28" s="40"/>
      <c r="F28" s="41">
        <v>0.25</v>
      </c>
      <c r="G28" s="34"/>
      <c r="H28" s="7" t="b">
        <f t="shared" si="0"/>
        <v>1</v>
      </c>
    </row>
    <row r="29" spans="1:8" ht="15" customHeight="1">
      <c r="A29" s="39"/>
      <c r="B29" s="12" t="s">
        <v>55</v>
      </c>
      <c r="C29" s="40">
        <v>7.78</v>
      </c>
      <c r="D29" s="40"/>
      <c r="E29" s="40"/>
      <c r="F29" s="41">
        <v>7.78</v>
      </c>
      <c r="G29" s="34"/>
      <c r="H29" s="7" t="b">
        <f t="shared" si="0"/>
        <v>1</v>
      </c>
    </row>
    <row r="30" spans="1:8" ht="15" customHeight="1">
      <c r="A30" s="35"/>
      <c r="B30" s="36" t="s">
        <v>28</v>
      </c>
      <c r="C30" s="37">
        <v>90.028</v>
      </c>
      <c r="D30" s="37">
        <v>90.028</v>
      </c>
      <c r="E30" s="37"/>
      <c r="F30" s="38"/>
      <c r="G30" s="34"/>
      <c r="H30" s="7" t="b">
        <f t="shared" si="0"/>
        <v>1</v>
      </c>
    </row>
    <row r="31" spans="1:8" s="21" customFormat="1" ht="15" customHeight="1">
      <c r="A31" s="3">
        <v>5</v>
      </c>
      <c r="B31" s="4" t="s">
        <v>92</v>
      </c>
      <c r="C31" s="5">
        <f>SUM(C32:C33)</f>
        <v>8.534</v>
      </c>
      <c r="D31" s="5">
        <f>SUM(D32:D33)</f>
        <v>1.5</v>
      </c>
      <c r="E31" s="5">
        <f>SUM(E32:E33)</f>
        <v>0</v>
      </c>
      <c r="F31" s="6">
        <f>SUM(F32:F33)</f>
        <v>7.034000000000001</v>
      </c>
      <c r="G31" s="124"/>
      <c r="H31" s="7" t="b">
        <f t="shared" si="0"/>
        <v>1</v>
      </c>
    </row>
    <row r="32" spans="1:8" ht="15" customHeight="1">
      <c r="A32" s="17"/>
      <c r="B32" s="18" t="s">
        <v>33</v>
      </c>
      <c r="C32" s="40">
        <v>2.804</v>
      </c>
      <c r="D32" s="40">
        <v>1.5</v>
      </c>
      <c r="E32" s="40"/>
      <c r="F32" s="41">
        <v>1.304</v>
      </c>
      <c r="G32" s="34"/>
      <c r="H32" s="7" t="b">
        <f t="shared" si="0"/>
        <v>1</v>
      </c>
    </row>
    <row r="33" spans="1:8" ht="15" customHeight="1">
      <c r="A33" s="8"/>
      <c r="B33" s="9" t="s">
        <v>55</v>
      </c>
      <c r="C33" s="19">
        <v>5.73</v>
      </c>
      <c r="D33" s="19"/>
      <c r="E33" s="19"/>
      <c r="F33" s="20">
        <v>5.73</v>
      </c>
      <c r="G33" s="34"/>
      <c r="H33" s="7" t="b">
        <f t="shared" si="0"/>
        <v>1</v>
      </c>
    </row>
    <row r="34" spans="1:8" ht="15" customHeight="1">
      <c r="A34" s="44">
        <v>6</v>
      </c>
      <c r="B34" s="1" t="s">
        <v>34</v>
      </c>
      <c r="C34" s="46">
        <f>SUM(C35:C38)</f>
        <v>211.854</v>
      </c>
      <c r="D34" s="46">
        <f>SUM(D35:D38)</f>
        <v>82.583</v>
      </c>
      <c r="E34" s="46">
        <f>SUM(E35:E38)</f>
        <v>34.547</v>
      </c>
      <c r="F34" s="47">
        <f>SUM(F35:F38)</f>
        <v>163.81799999999998</v>
      </c>
      <c r="H34" s="7" t="b">
        <f t="shared" si="0"/>
        <v>1</v>
      </c>
    </row>
    <row r="35" spans="1:8" ht="15" customHeight="1">
      <c r="A35" s="64"/>
      <c r="B35" s="31" t="s">
        <v>85</v>
      </c>
      <c r="C35" s="32">
        <v>4.8</v>
      </c>
      <c r="D35" s="32">
        <v>3.8</v>
      </c>
      <c r="E35" s="32"/>
      <c r="F35" s="33">
        <v>1</v>
      </c>
      <c r="H35" s="7" t="b">
        <f t="shared" si="0"/>
        <v>1</v>
      </c>
    </row>
    <row r="36" spans="1:8" ht="15" customHeight="1">
      <c r="A36" s="39"/>
      <c r="B36" s="12" t="s">
        <v>60</v>
      </c>
      <c r="C36" s="40">
        <f>15.81+11.6+4.686</f>
        <v>32.096000000000004</v>
      </c>
      <c r="D36" s="40">
        <f>43.047+11.6+11.996</f>
        <v>66.643</v>
      </c>
      <c r="E36" s="40">
        <f>27.237+7.31</f>
        <v>34.547</v>
      </c>
      <c r="F36" s="41"/>
      <c r="G36" s="34"/>
      <c r="H36" s="7" t="b">
        <f t="shared" si="0"/>
        <v>1</v>
      </c>
    </row>
    <row r="37" spans="1:8" ht="15" customHeight="1">
      <c r="A37" s="39"/>
      <c r="B37" s="12" t="s">
        <v>55</v>
      </c>
      <c r="C37" s="40">
        <v>174.538</v>
      </c>
      <c r="D37" s="40">
        <v>12.14</v>
      </c>
      <c r="E37" s="40"/>
      <c r="F37" s="41">
        <v>162.398</v>
      </c>
      <c r="H37" s="7" t="b">
        <f t="shared" si="0"/>
        <v>1</v>
      </c>
    </row>
    <row r="38" spans="1:11" ht="15" customHeight="1">
      <c r="A38" s="52"/>
      <c r="B38" s="36" t="s">
        <v>28</v>
      </c>
      <c r="C38" s="37">
        <v>0.42</v>
      </c>
      <c r="D38" s="37"/>
      <c r="E38" s="37"/>
      <c r="F38" s="38">
        <v>0.42</v>
      </c>
      <c r="H38" s="7" t="b">
        <f t="shared" si="0"/>
        <v>1</v>
      </c>
      <c r="I38" s="34"/>
      <c r="J38" s="34"/>
      <c r="K38" s="34"/>
    </row>
    <row r="39" spans="1:8" ht="15" customHeight="1">
      <c r="A39" s="3">
        <v>7</v>
      </c>
      <c r="B39" s="50" t="s">
        <v>35</v>
      </c>
      <c r="C39" s="5">
        <f>SUM(C40:C41)</f>
        <v>8.18</v>
      </c>
      <c r="D39" s="5">
        <f>SUM(D40:D41)</f>
        <v>0</v>
      </c>
      <c r="E39" s="5">
        <f>SUM(E40:E41)</f>
        <v>0</v>
      </c>
      <c r="F39" s="6">
        <f>SUM(F40:F41)</f>
        <v>8.18</v>
      </c>
      <c r="H39" s="7" t="b">
        <f t="shared" si="0"/>
        <v>1</v>
      </c>
    </row>
    <row r="40" spans="1:8" ht="15" customHeight="1">
      <c r="A40" s="35"/>
      <c r="B40" s="36" t="s">
        <v>42</v>
      </c>
      <c r="C40" s="37">
        <v>4.8</v>
      </c>
      <c r="D40" s="37"/>
      <c r="E40" s="37"/>
      <c r="F40" s="38">
        <v>4.8</v>
      </c>
      <c r="H40" s="7" t="b">
        <f t="shared" si="0"/>
        <v>1</v>
      </c>
    </row>
    <row r="41" spans="1:15" ht="15" customHeight="1">
      <c r="A41" s="35"/>
      <c r="B41" s="36" t="s">
        <v>55</v>
      </c>
      <c r="C41" s="37">
        <v>3.38</v>
      </c>
      <c r="D41" s="37"/>
      <c r="E41" s="37"/>
      <c r="F41" s="38">
        <v>3.38</v>
      </c>
      <c r="H41" s="7" t="b">
        <f t="shared" si="0"/>
        <v>1</v>
      </c>
      <c r="J41" s="34"/>
      <c r="K41" s="34"/>
      <c r="L41" s="34"/>
      <c r="M41" s="34"/>
      <c r="N41" s="34"/>
      <c r="O41" s="34"/>
    </row>
    <row r="42" spans="1:8" ht="15">
      <c r="A42" s="26"/>
      <c r="B42" s="53" t="s">
        <v>31</v>
      </c>
      <c r="C42" s="54">
        <f>C43+C50+C53+C59+C64+C66+C72+C78+C82+C86+C93+C100+C103+C108+C112+C117+C120+C122+C129+C133+C137+C139+C141+C144+C146+C155++C150+C162+C164+C169+C70+C115+C154+C135</f>
        <v>5065.525000000001</v>
      </c>
      <c r="D42" s="54">
        <f>D43+D50+D53+D59+D64+D66+D72+D78+D82+D86+D93+D100+D103+D108+D112+D117+D120+D122+D129+D133+D137+D139+D141+D144+D146+D155++D150+D162+D164+D169+D70+D115+D154+D135</f>
        <v>3612.7819999999992</v>
      </c>
      <c r="E42" s="54">
        <f>E43+E50+E53+E59+E64+E66+E72+E78+E82+E86+E93+E100+E103+E108+E112+E117+E120+E122+E129+E133+E137+E139+E141+E144+E146+E155++E150+E162+E164+E169+E70+E115+E154+E135</f>
        <v>167.36299999999997</v>
      </c>
      <c r="F42" s="55">
        <f>F43+F50+F53+F59+F64+F66+F72+F78+F82+F86+F93+F100+F103+F108+F112+F117+F120+F122+F129+F133+F137+F139+F141+F144+F146+F155++F150+F162+F164+F169+F70+F115+F154+F135</f>
        <v>1620.106</v>
      </c>
      <c r="H42" s="7" t="b">
        <f t="shared" si="0"/>
        <v>1</v>
      </c>
    </row>
    <row r="43" spans="1:8" ht="15">
      <c r="A43" s="3">
        <v>1</v>
      </c>
      <c r="B43" s="13" t="s">
        <v>13</v>
      </c>
      <c r="C43" s="56">
        <f>SUM(C44:C49)</f>
        <v>587.28</v>
      </c>
      <c r="D43" s="56">
        <f>SUM(D44:D49)</f>
        <v>408.149</v>
      </c>
      <c r="E43" s="56">
        <f>SUM(E44:E49)</f>
        <v>23.66</v>
      </c>
      <c r="F43" s="57">
        <f>SUM(F44:F49)</f>
        <v>202.791</v>
      </c>
      <c r="H43" s="7" t="b">
        <f t="shared" si="0"/>
        <v>1</v>
      </c>
    </row>
    <row r="44" spans="1:8" ht="15">
      <c r="A44" s="30"/>
      <c r="B44" s="58" t="s">
        <v>33</v>
      </c>
      <c r="C44" s="59">
        <v>64.54</v>
      </c>
      <c r="D44" s="59">
        <v>88.2</v>
      </c>
      <c r="E44" s="59">
        <v>23.66</v>
      </c>
      <c r="F44" s="60"/>
      <c r="H44" s="7" t="b">
        <f t="shared" si="0"/>
        <v>1</v>
      </c>
    </row>
    <row r="45" spans="1:8" ht="15">
      <c r="A45" s="30"/>
      <c r="B45" s="31" t="s">
        <v>42</v>
      </c>
      <c r="C45" s="59">
        <v>67.05</v>
      </c>
      <c r="D45" s="59">
        <v>7.2</v>
      </c>
      <c r="E45" s="59"/>
      <c r="F45" s="60">
        <v>59.85</v>
      </c>
      <c r="H45" s="7" t="b">
        <f t="shared" si="0"/>
        <v>1</v>
      </c>
    </row>
    <row r="46" spans="1:8" ht="15">
      <c r="A46" s="30"/>
      <c r="B46" s="31" t="s">
        <v>50</v>
      </c>
      <c r="C46" s="59">
        <v>65.15</v>
      </c>
      <c r="D46" s="59">
        <v>11.369</v>
      </c>
      <c r="E46" s="59"/>
      <c r="F46" s="60">
        <v>53.781</v>
      </c>
      <c r="G46" s="34"/>
      <c r="H46" s="7" t="b">
        <f t="shared" si="0"/>
        <v>1</v>
      </c>
    </row>
    <row r="47" spans="1:14" ht="15">
      <c r="A47" s="30"/>
      <c r="B47" s="31" t="s">
        <v>60</v>
      </c>
      <c r="C47" s="59">
        <v>141.78</v>
      </c>
      <c r="D47" s="59">
        <v>141.78</v>
      </c>
      <c r="E47" s="59"/>
      <c r="F47" s="60"/>
      <c r="H47" s="7" t="b">
        <f t="shared" si="0"/>
        <v>1</v>
      </c>
      <c r="J47" s="34"/>
      <c r="K47" s="34"/>
      <c r="L47" s="34"/>
      <c r="M47" s="34"/>
      <c r="N47" s="34"/>
    </row>
    <row r="48" spans="1:8" ht="15">
      <c r="A48" s="30"/>
      <c r="B48" s="31" t="s">
        <v>55</v>
      </c>
      <c r="C48" s="59">
        <v>89.186</v>
      </c>
      <c r="D48" s="59">
        <v>0.6</v>
      </c>
      <c r="E48" s="59"/>
      <c r="F48" s="60">
        <v>88.586</v>
      </c>
      <c r="H48" s="7" t="b">
        <f t="shared" si="0"/>
        <v>1</v>
      </c>
    </row>
    <row r="49" spans="1:8" ht="15">
      <c r="A49" s="14"/>
      <c r="B49" s="43" t="s">
        <v>28</v>
      </c>
      <c r="C49" s="19">
        <v>159.574</v>
      </c>
      <c r="D49" s="19">
        <v>159</v>
      </c>
      <c r="E49" s="19"/>
      <c r="F49" s="20">
        <v>0.574</v>
      </c>
      <c r="G49" s="34"/>
      <c r="H49" s="7" t="b">
        <f t="shared" si="0"/>
        <v>1</v>
      </c>
    </row>
    <row r="50" spans="1:8" ht="15">
      <c r="A50" s="39">
        <v>2</v>
      </c>
      <c r="B50" s="61" t="s">
        <v>36</v>
      </c>
      <c r="C50" s="62">
        <f>SUM(C51:C52)</f>
        <v>35.599999999999994</v>
      </c>
      <c r="D50" s="62">
        <f>SUM(D51:D52)</f>
        <v>0</v>
      </c>
      <c r="E50" s="62">
        <f>SUM(E51:E52)</f>
        <v>0</v>
      </c>
      <c r="F50" s="63">
        <f>SUM(F51:F52)</f>
        <v>35.599999999999994</v>
      </c>
      <c r="H50" s="7" t="b">
        <f t="shared" si="0"/>
        <v>1</v>
      </c>
    </row>
    <row r="51" spans="1:8" ht="15">
      <c r="A51" s="35"/>
      <c r="B51" s="2" t="s">
        <v>60</v>
      </c>
      <c r="C51" s="37">
        <f>4.3+31.18</f>
        <v>35.48</v>
      </c>
      <c r="D51" s="37"/>
      <c r="E51" s="37"/>
      <c r="F51" s="38">
        <f>4.3+31.18</f>
        <v>35.48</v>
      </c>
      <c r="G51" s="34"/>
      <c r="H51" s="7" t="b">
        <f t="shared" si="0"/>
        <v>1</v>
      </c>
    </row>
    <row r="52" spans="1:8" ht="15">
      <c r="A52" s="14"/>
      <c r="B52" s="43" t="s">
        <v>28</v>
      </c>
      <c r="C52" s="19">
        <v>0.12</v>
      </c>
      <c r="D52" s="19"/>
      <c r="E52" s="19"/>
      <c r="F52" s="20">
        <v>0.12</v>
      </c>
      <c r="H52" s="7" t="b">
        <f t="shared" si="0"/>
        <v>1</v>
      </c>
    </row>
    <row r="53" spans="1:8" ht="15">
      <c r="A53" s="44">
        <v>3</v>
      </c>
      <c r="B53" s="1" t="s">
        <v>37</v>
      </c>
      <c r="C53" s="46">
        <f>SUM(C54:C58)</f>
        <v>135.11599999999999</v>
      </c>
      <c r="D53" s="46">
        <f>SUM(D54:D58)</f>
        <v>79.57000000000001</v>
      </c>
      <c r="E53" s="46">
        <f>SUM(E54:E58)</f>
        <v>18.61</v>
      </c>
      <c r="F53" s="47">
        <f>SUM(F54:F58)</f>
        <v>74.156</v>
      </c>
      <c r="H53" s="7" t="b">
        <f t="shared" si="0"/>
        <v>1</v>
      </c>
    </row>
    <row r="54" spans="1:8" ht="15">
      <c r="A54" s="64"/>
      <c r="B54" s="49" t="s">
        <v>33</v>
      </c>
      <c r="C54" s="32"/>
      <c r="D54" s="32">
        <v>2</v>
      </c>
      <c r="E54" s="32">
        <v>2</v>
      </c>
      <c r="F54" s="33"/>
      <c r="H54" s="7" t="b">
        <f t="shared" si="0"/>
        <v>1</v>
      </c>
    </row>
    <row r="55" spans="1:8" ht="15">
      <c r="A55" s="64"/>
      <c r="B55" s="65" t="s">
        <v>42</v>
      </c>
      <c r="C55" s="32">
        <v>23.452</v>
      </c>
      <c r="D55" s="32">
        <v>23.452</v>
      </c>
      <c r="E55" s="32"/>
      <c r="F55" s="33"/>
      <c r="H55" s="7" t="b">
        <f t="shared" si="0"/>
        <v>1</v>
      </c>
    </row>
    <row r="56" spans="1:8" ht="15">
      <c r="A56" s="64"/>
      <c r="B56" s="31" t="s">
        <v>50</v>
      </c>
      <c r="C56" s="40">
        <v>50.76</v>
      </c>
      <c r="D56" s="40">
        <v>3.3</v>
      </c>
      <c r="E56" s="40"/>
      <c r="F56" s="41">
        <v>47.46</v>
      </c>
      <c r="H56" s="7" t="b">
        <f t="shared" si="0"/>
        <v>1</v>
      </c>
    </row>
    <row r="57" spans="1:8" ht="15">
      <c r="A57" s="39"/>
      <c r="B57" s="12" t="s">
        <v>60</v>
      </c>
      <c r="C57" s="40">
        <v>22.88</v>
      </c>
      <c r="D57" s="40">
        <v>39.49</v>
      </c>
      <c r="E57" s="40">
        <v>16.61</v>
      </c>
      <c r="F57" s="41"/>
      <c r="H57" s="7" t="b">
        <f t="shared" si="0"/>
        <v>1</v>
      </c>
    </row>
    <row r="58" spans="1:8" ht="15">
      <c r="A58" s="39"/>
      <c r="B58" s="12" t="s">
        <v>55</v>
      </c>
      <c r="C58" s="40">
        <v>38.024</v>
      </c>
      <c r="D58" s="40">
        <v>11.328</v>
      </c>
      <c r="E58" s="40"/>
      <c r="F58" s="41">
        <v>26.696</v>
      </c>
      <c r="H58" s="7" t="b">
        <f t="shared" si="0"/>
        <v>1</v>
      </c>
    </row>
    <row r="59" spans="1:8" ht="15">
      <c r="A59" s="3">
        <v>4</v>
      </c>
      <c r="B59" s="50" t="s">
        <v>51</v>
      </c>
      <c r="C59" s="5">
        <f>SUM(C60:C63)</f>
        <v>52.554</v>
      </c>
      <c r="D59" s="5">
        <f>SUM(D60:D63)</f>
        <v>33</v>
      </c>
      <c r="E59" s="5">
        <f>SUM(E60:E63)</f>
        <v>14.08</v>
      </c>
      <c r="F59" s="6">
        <f>SUM(F60:F63)</f>
        <v>33.634</v>
      </c>
      <c r="H59" s="7" t="b">
        <f t="shared" si="0"/>
        <v>1</v>
      </c>
    </row>
    <row r="60" spans="1:8" ht="15">
      <c r="A60" s="64"/>
      <c r="B60" s="65" t="s">
        <v>33</v>
      </c>
      <c r="C60" s="32">
        <v>1.664</v>
      </c>
      <c r="D60" s="32"/>
      <c r="E60" s="32"/>
      <c r="F60" s="33">
        <v>1.664</v>
      </c>
      <c r="H60" s="7" t="b">
        <f t="shared" si="0"/>
        <v>1</v>
      </c>
    </row>
    <row r="61" spans="1:8" ht="15">
      <c r="A61" s="39"/>
      <c r="B61" s="49" t="s">
        <v>42</v>
      </c>
      <c r="C61" s="40">
        <v>27.65</v>
      </c>
      <c r="D61" s="40"/>
      <c r="E61" s="40"/>
      <c r="F61" s="41">
        <v>27.65</v>
      </c>
      <c r="H61" s="7" t="b">
        <f t="shared" si="0"/>
        <v>1</v>
      </c>
    </row>
    <row r="62" spans="1:8" ht="15">
      <c r="A62" s="39"/>
      <c r="B62" s="49" t="s">
        <v>50</v>
      </c>
      <c r="C62" s="40">
        <v>18.92</v>
      </c>
      <c r="D62" s="40">
        <v>33</v>
      </c>
      <c r="E62" s="40">
        <v>14.08</v>
      </c>
      <c r="F62" s="41"/>
      <c r="H62" s="7" t="b">
        <f t="shared" si="0"/>
        <v>1</v>
      </c>
    </row>
    <row r="63" spans="1:8" ht="15">
      <c r="A63" s="14"/>
      <c r="B63" s="43" t="s">
        <v>55</v>
      </c>
      <c r="C63" s="19">
        <v>4.32</v>
      </c>
      <c r="D63" s="19"/>
      <c r="E63" s="19"/>
      <c r="F63" s="20">
        <v>4.32</v>
      </c>
      <c r="H63" s="7" t="b">
        <f t="shared" si="0"/>
        <v>1</v>
      </c>
    </row>
    <row r="64" spans="1:8" ht="15">
      <c r="A64" s="44">
        <v>5</v>
      </c>
      <c r="B64" s="1" t="s">
        <v>21</v>
      </c>
      <c r="C64" s="46">
        <f>SUM(C65:C65)</f>
        <v>1.82</v>
      </c>
      <c r="D64" s="46">
        <f>SUM(D65:D65)</f>
        <v>0</v>
      </c>
      <c r="E64" s="46">
        <f>SUM(E65:E65)</f>
        <v>0</v>
      </c>
      <c r="F64" s="47">
        <f>SUM(F65:F65)</f>
        <v>1.82</v>
      </c>
      <c r="H64" s="7" t="b">
        <f aca="true" t="shared" si="1" ref="H64:H114">IF((C64+E64)=(D64+F64),TRUE,FALSE)</f>
        <v>1</v>
      </c>
    </row>
    <row r="65" spans="1:8" ht="15">
      <c r="A65" s="35"/>
      <c r="B65" s="2" t="s">
        <v>55</v>
      </c>
      <c r="C65" s="37">
        <v>1.82</v>
      </c>
      <c r="D65" s="37"/>
      <c r="E65" s="37"/>
      <c r="F65" s="38">
        <v>1.82</v>
      </c>
      <c r="H65" s="7" t="b">
        <f t="shared" si="1"/>
        <v>1</v>
      </c>
    </row>
    <row r="66" spans="1:8" ht="15">
      <c r="A66" s="3">
        <v>6</v>
      </c>
      <c r="B66" s="13" t="s">
        <v>17</v>
      </c>
      <c r="C66" s="5">
        <f>SUM(C67:C69)</f>
        <v>95.964</v>
      </c>
      <c r="D66" s="5">
        <f>SUM(D67:D69)</f>
        <v>101.565</v>
      </c>
      <c r="E66" s="5">
        <f>SUM(E67:E69)</f>
        <v>21.331</v>
      </c>
      <c r="F66" s="6">
        <f>SUM(F67:F69)</f>
        <v>15.73</v>
      </c>
      <c r="H66" s="7" t="b">
        <f t="shared" si="1"/>
        <v>1</v>
      </c>
    </row>
    <row r="67" spans="1:8" ht="15">
      <c r="A67" s="64"/>
      <c r="B67" s="31" t="s">
        <v>33</v>
      </c>
      <c r="C67" s="32">
        <v>9.42</v>
      </c>
      <c r="D67" s="32">
        <v>8</v>
      </c>
      <c r="E67" s="32"/>
      <c r="F67" s="33">
        <v>1.42</v>
      </c>
      <c r="H67" s="7" t="b">
        <f t="shared" si="1"/>
        <v>1</v>
      </c>
    </row>
    <row r="68" spans="1:8" ht="15">
      <c r="A68" s="39"/>
      <c r="B68" s="12" t="s">
        <v>55</v>
      </c>
      <c r="C68" s="40">
        <v>56.24</v>
      </c>
      <c r="D68" s="40">
        <v>41.93</v>
      </c>
      <c r="E68" s="40"/>
      <c r="F68" s="41">
        <v>14.31</v>
      </c>
      <c r="H68" s="7" t="b">
        <f t="shared" si="1"/>
        <v>1</v>
      </c>
    </row>
    <row r="69" spans="1:8" ht="15">
      <c r="A69" s="14"/>
      <c r="B69" s="43" t="s">
        <v>28</v>
      </c>
      <c r="C69" s="19">
        <v>30.304</v>
      </c>
      <c r="D69" s="19">
        <v>51.635</v>
      </c>
      <c r="E69" s="19">
        <v>21.331</v>
      </c>
      <c r="F69" s="20"/>
      <c r="G69" s="34"/>
      <c r="H69" s="7" t="b">
        <f t="shared" si="1"/>
        <v>1</v>
      </c>
    </row>
    <row r="70" spans="1:8" ht="15">
      <c r="A70" s="3">
        <v>7</v>
      </c>
      <c r="B70" s="4" t="s">
        <v>88</v>
      </c>
      <c r="C70" s="5">
        <f>SUM(C71:C71)</f>
        <v>48.3</v>
      </c>
      <c r="D70" s="5">
        <f>SUM(D71:D71)</f>
        <v>0</v>
      </c>
      <c r="E70" s="5">
        <f>SUM(E71:E71)</f>
        <v>0</v>
      </c>
      <c r="F70" s="6">
        <f>SUM(F71:F71)</f>
        <v>48.3</v>
      </c>
      <c r="G70" s="34"/>
      <c r="H70" s="7" t="b">
        <f t="shared" si="1"/>
        <v>1</v>
      </c>
    </row>
    <row r="71" spans="1:8" ht="15">
      <c r="A71" s="14"/>
      <c r="B71" s="9" t="s">
        <v>42</v>
      </c>
      <c r="C71" s="19">
        <v>48.3</v>
      </c>
      <c r="D71" s="19"/>
      <c r="E71" s="19"/>
      <c r="F71" s="20">
        <v>48.3</v>
      </c>
      <c r="G71" s="34"/>
      <c r="H71" s="7" t="b">
        <f t="shared" si="1"/>
        <v>1</v>
      </c>
    </row>
    <row r="72" spans="1:8" ht="15">
      <c r="A72" s="3">
        <v>8</v>
      </c>
      <c r="B72" s="13" t="s">
        <v>11</v>
      </c>
      <c r="C72" s="5">
        <f>SUM(C73:C77)</f>
        <v>480.265</v>
      </c>
      <c r="D72" s="5">
        <f>SUM(D73:D77)</f>
        <v>402.265</v>
      </c>
      <c r="E72" s="5">
        <f>SUM(E73:E77)</f>
        <v>68.57600000000001</v>
      </c>
      <c r="F72" s="6">
        <f>SUM(F73:F77)</f>
        <v>146.576</v>
      </c>
      <c r="H72" s="7" t="b">
        <f t="shared" si="1"/>
        <v>1</v>
      </c>
    </row>
    <row r="73" spans="1:8" ht="15">
      <c r="A73" s="44"/>
      <c r="B73" s="12" t="s">
        <v>33</v>
      </c>
      <c r="C73" s="32">
        <f>28.238+3.78</f>
        <v>32.018</v>
      </c>
      <c r="D73" s="32">
        <v>2.88</v>
      </c>
      <c r="E73" s="32"/>
      <c r="F73" s="33">
        <f>28.238+0.9</f>
        <v>29.137999999999998</v>
      </c>
      <c r="H73" s="7" t="b">
        <f t="shared" si="1"/>
        <v>1</v>
      </c>
    </row>
    <row r="74" spans="1:8" ht="15">
      <c r="A74" s="39"/>
      <c r="B74" s="12" t="s">
        <v>50</v>
      </c>
      <c r="C74" s="40">
        <v>20.556</v>
      </c>
      <c r="D74" s="40">
        <v>12.6</v>
      </c>
      <c r="E74" s="40"/>
      <c r="F74" s="41">
        <v>7.956</v>
      </c>
      <c r="G74" s="34"/>
      <c r="H74" s="7" t="b">
        <f t="shared" si="1"/>
        <v>1</v>
      </c>
    </row>
    <row r="75" spans="1:8" ht="15">
      <c r="A75" s="39"/>
      <c r="B75" s="12" t="s">
        <v>60</v>
      </c>
      <c r="C75" s="40">
        <v>212.2</v>
      </c>
      <c r="D75" s="40">
        <f>240.576+40.2</f>
        <v>280.776</v>
      </c>
      <c r="E75" s="40">
        <f>28.376+40.2</f>
        <v>68.57600000000001</v>
      </c>
      <c r="F75" s="41"/>
      <c r="H75" s="7" t="b">
        <f t="shared" si="1"/>
        <v>1</v>
      </c>
    </row>
    <row r="76" spans="1:8" ht="15">
      <c r="A76" s="39"/>
      <c r="B76" s="12" t="s">
        <v>55</v>
      </c>
      <c r="C76" s="40">
        <v>141.985</v>
      </c>
      <c r="D76" s="40">
        <v>32.503</v>
      </c>
      <c r="E76" s="40"/>
      <c r="F76" s="41">
        <v>109.482</v>
      </c>
      <c r="H76" s="7" t="b">
        <f t="shared" si="1"/>
        <v>1</v>
      </c>
    </row>
    <row r="77" spans="1:8" ht="15">
      <c r="A77" s="14"/>
      <c r="B77" s="43" t="s">
        <v>28</v>
      </c>
      <c r="C77" s="19">
        <v>73.506</v>
      </c>
      <c r="D77" s="19">
        <v>73.506</v>
      </c>
      <c r="E77" s="19"/>
      <c r="F77" s="20"/>
      <c r="H77" s="7" t="b">
        <f t="shared" si="1"/>
        <v>1</v>
      </c>
    </row>
    <row r="78" spans="1:8" ht="15">
      <c r="A78" s="44">
        <v>9</v>
      </c>
      <c r="B78" s="1" t="s">
        <v>24</v>
      </c>
      <c r="C78" s="46">
        <f>SUM(C79:C81)</f>
        <v>97.98000000000002</v>
      </c>
      <c r="D78" s="46">
        <f>SUM(D79:D81)</f>
        <v>74.58000000000001</v>
      </c>
      <c r="E78" s="46">
        <f>SUM(E79:E81)</f>
        <v>0</v>
      </c>
      <c r="F78" s="47">
        <f>SUM(F79:F81)</f>
        <v>23.4</v>
      </c>
      <c r="H78" s="7" t="b">
        <f t="shared" si="1"/>
        <v>1</v>
      </c>
    </row>
    <row r="79" spans="1:8" ht="15">
      <c r="A79" s="39"/>
      <c r="B79" s="12" t="s">
        <v>50</v>
      </c>
      <c r="C79" s="40">
        <v>23.4</v>
      </c>
      <c r="D79" s="40"/>
      <c r="E79" s="40"/>
      <c r="F79" s="41">
        <v>23.4</v>
      </c>
      <c r="H79" s="7" t="b">
        <f t="shared" si="1"/>
        <v>1</v>
      </c>
    </row>
    <row r="80" spans="1:8" ht="15">
      <c r="A80" s="35"/>
      <c r="B80" s="2" t="s">
        <v>60</v>
      </c>
      <c r="C80" s="37">
        <f>41.24+29.5</f>
        <v>70.74000000000001</v>
      </c>
      <c r="D80" s="37">
        <f>41.24+29.5</f>
        <v>70.74000000000001</v>
      </c>
      <c r="E80" s="37"/>
      <c r="F80" s="38"/>
      <c r="H80" s="7" t="b">
        <f t="shared" si="1"/>
        <v>1</v>
      </c>
    </row>
    <row r="81" spans="1:8" ht="15">
      <c r="A81" s="35"/>
      <c r="B81" s="36" t="s">
        <v>28</v>
      </c>
      <c r="C81" s="37">
        <v>3.84</v>
      </c>
      <c r="D81" s="37">
        <v>3.84</v>
      </c>
      <c r="E81" s="37"/>
      <c r="F81" s="38"/>
      <c r="H81" s="7" t="b">
        <f t="shared" si="1"/>
        <v>1</v>
      </c>
    </row>
    <row r="82" spans="1:8" ht="15">
      <c r="A82" s="3">
        <v>10</v>
      </c>
      <c r="B82" s="50" t="s">
        <v>15</v>
      </c>
      <c r="C82" s="5">
        <f>SUM(C83:C85)</f>
        <v>130.068</v>
      </c>
      <c r="D82" s="5">
        <f>SUM(D83:D85)</f>
        <v>39.899</v>
      </c>
      <c r="E82" s="5">
        <f>SUM(E83:E85)</f>
        <v>0</v>
      </c>
      <c r="F82" s="6">
        <f>SUM(F83:F85)</f>
        <v>90.16900000000001</v>
      </c>
      <c r="H82" s="7" t="b">
        <f t="shared" si="1"/>
        <v>1</v>
      </c>
    </row>
    <row r="83" spans="1:8" ht="15">
      <c r="A83" s="39"/>
      <c r="B83" s="49" t="s">
        <v>50</v>
      </c>
      <c r="C83" s="40">
        <v>51.176</v>
      </c>
      <c r="D83" s="40">
        <v>11.799</v>
      </c>
      <c r="E83" s="40"/>
      <c r="F83" s="41">
        <v>39.377</v>
      </c>
      <c r="H83" s="7" t="b">
        <f t="shared" si="1"/>
        <v>1</v>
      </c>
    </row>
    <row r="84" spans="1:8" ht="15">
      <c r="A84" s="39"/>
      <c r="B84" s="49" t="s">
        <v>55</v>
      </c>
      <c r="C84" s="40">
        <v>64.792</v>
      </c>
      <c r="D84" s="40">
        <v>14</v>
      </c>
      <c r="E84" s="40"/>
      <c r="F84" s="41">
        <v>50.792</v>
      </c>
      <c r="H84" s="7" t="b">
        <f t="shared" si="1"/>
        <v>1</v>
      </c>
    </row>
    <row r="85" spans="1:8" ht="15">
      <c r="A85" s="14"/>
      <c r="B85" s="43" t="s">
        <v>28</v>
      </c>
      <c r="C85" s="19">
        <v>14.1</v>
      </c>
      <c r="D85" s="19">
        <v>14.1</v>
      </c>
      <c r="E85" s="19"/>
      <c r="F85" s="20"/>
      <c r="H85" s="7" t="b">
        <f t="shared" si="1"/>
        <v>1</v>
      </c>
    </row>
    <row r="86" spans="1:8" ht="15">
      <c r="A86" s="39">
        <v>11</v>
      </c>
      <c r="B86" s="61" t="s">
        <v>14</v>
      </c>
      <c r="C86" s="62">
        <f>SUM(C87:C92)</f>
        <v>1730.184</v>
      </c>
      <c r="D86" s="62">
        <f>SUM(D87:D92)</f>
        <v>1407.3899999999999</v>
      </c>
      <c r="E86" s="62">
        <f>SUM(E87:E92)</f>
        <v>0</v>
      </c>
      <c r="F86" s="63">
        <f>SUM(F87:F92)</f>
        <v>322.7939999999999</v>
      </c>
      <c r="H86" s="7" t="b">
        <f t="shared" si="1"/>
        <v>1</v>
      </c>
    </row>
    <row r="87" spans="1:8" ht="15">
      <c r="A87" s="39"/>
      <c r="B87" s="12" t="s">
        <v>85</v>
      </c>
      <c r="C87" s="40">
        <f>18.895+83.102</f>
        <v>101.997</v>
      </c>
      <c r="D87" s="40">
        <v>58.396</v>
      </c>
      <c r="E87" s="40"/>
      <c r="F87" s="41">
        <f>18.895+24.706</f>
        <v>43.601</v>
      </c>
      <c r="H87" s="7" t="b">
        <f t="shared" si="1"/>
        <v>1</v>
      </c>
    </row>
    <row r="88" spans="1:8" ht="15">
      <c r="A88" s="39"/>
      <c r="B88" s="12" t="s">
        <v>42</v>
      </c>
      <c r="C88" s="40">
        <v>117.604</v>
      </c>
      <c r="D88" s="40">
        <v>117.604</v>
      </c>
      <c r="E88" s="40"/>
      <c r="F88" s="41"/>
      <c r="H88" s="7" t="b">
        <f t="shared" si="1"/>
        <v>1</v>
      </c>
    </row>
    <row r="89" spans="1:8" ht="15">
      <c r="A89" s="39"/>
      <c r="B89" s="12" t="s">
        <v>50</v>
      </c>
      <c r="C89" s="40">
        <v>323.197</v>
      </c>
      <c r="D89" s="40">
        <v>198.04</v>
      </c>
      <c r="E89" s="40"/>
      <c r="F89" s="41">
        <v>125.157</v>
      </c>
      <c r="H89" s="7" t="b">
        <f t="shared" si="1"/>
        <v>1</v>
      </c>
    </row>
    <row r="90" spans="1:8" ht="15">
      <c r="A90" s="39"/>
      <c r="B90" s="12" t="s">
        <v>60</v>
      </c>
      <c r="C90" s="40">
        <f>299.25+6.6</f>
        <v>305.85</v>
      </c>
      <c r="D90" s="40">
        <f>199.25</f>
        <v>199.25</v>
      </c>
      <c r="E90" s="40"/>
      <c r="F90" s="41">
        <f>106.6</f>
        <v>106.6</v>
      </c>
      <c r="G90" s="34"/>
      <c r="H90" s="7" t="b">
        <f t="shared" si="1"/>
        <v>1</v>
      </c>
    </row>
    <row r="91" spans="1:8" ht="15">
      <c r="A91" s="39"/>
      <c r="B91" s="12" t="s">
        <v>55</v>
      </c>
      <c r="C91" s="40">
        <v>66.55</v>
      </c>
      <c r="D91" s="40">
        <v>20.1</v>
      </c>
      <c r="E91" s="40"/>
      <c r="F91" s="41">
        <v>46.45</v>
      </c>
      <c r="H91" s="7" t="b">
        <f t="shared" si="1"/>
        <v>1</v>
      </c>
    </row>
    <row r="92" spans="1:8" ht="15">
      <c r="A92" s="35"/>
      <c r="B92" s="36" t="s">
        <v>28</v>
      </c>
      <c r="C92" s="37">
        <v>814.986</v>
      </c>
      <c r="D92" s="37">
        <v>814</v>
      </c>
      <c r="E92" s="37"/>
      <c r="F92" s="38">
        <v>0.986</v>
      </c>
      <c r="H92" s="7" t="b">
        <f t="shared" si="1"/>
        <v>1</v>
      </c>
    </row>
    <row r="93" spans="1:8" ht="15">
      <c r="A93" s="3">
        <v>12</v>
      </c>
      <c r="B93" s="13" t="s">
        <v>12</v>
      </c>
      <c r="C93" s="5">
        <f>SUM(C94:C99)</f>
        <v>1013.435</v>
      </c>
      <c r="D93" s="5">
        <f>SUM(D94:D99)</f>
        <v>734.2570000000001</v>
      </c>
      <c r="E93" s="5">
        <f>SUM(E94:E99)</f>
        <v>0</v>
      </c>
      <c r="F93" s="6">
        <f>SUM(F94:F99)</f>
        <v>279.178</v>
      </c>
      <c r="H93" s="7" t="b">
        <f t="shared" si="1"/>
        <v>1</v>
      </c>
    </row>
    <row r="94" spans="1:8" ht="15">
      <c r="A94" s="64"/>
      <c r="B94" s="31" t="s">
        <v>33</v>
      </c>
      <c r="C94" s="32">
        <f>5.261+6.285</f>
        <v>11.546</v>
      </c>
      <c r="D94" s="32">
        <v>1.844</v>
      </c>
      <c r="E94" s="32"/>
      <c r="F94" s="33">
        <f>3.417+6.285</f>
        <v>9.702</v>
      </c>
      <c r="H94" s="7" t="b">
        <f t="shared" si="1"/>
        <v>1</v>
      </c>
    </row>
    <row r="95" spans="1:8" ht="15">
      <c r="A95" s="39"/>
      <c r="B95" s="12" t="s">
        <v>42</v>
      </c>
      <c r="C95" s="40">
        <v>84.144</v>
      </c>
      <c r="D95" s="40">
        <v>4.5</v>
      </c>
      <c r="E95" s="40"/>
      <c r="F95" s="41">
        <v>79.644</v>
      </c>
      <c r="H95" s="7" t="b">
        <f t="shared" si="1"/>
        <v>1</v>
      </c>
    </row>
    <row r="96" spans="1:8" ht="15">
      <c r="A96" s="39"/>
      <c r="B96" s="12" t="s">
        <v>50</v>
      </c>
      <c r="C96" s="40">
        <v>95.434</v>
      </c>
      <c r="D96" s="40">
        <v>24.943</v>
      </c>
      <c r="E96" s="66"/>
      <c r="F96" s="41">
        <v>70.491</v>
      </c>
      <c r="H96" s="7" t="b">
        <f t="shared" si="1"/>
        <v>1</v>
      </c>
    </row>
    <row r="97" spans="1:8" ht="15">
      <c r="A97" s="39"/>
      <c r="B97" s="12" t="s">
        <v>60</v>
      </c>
      <c r="C97" s="40">
        <f>158.97+23.8</f>
        <v>182.77</v>
      </c>
      <c r="D97" s="40">
        <f>58+9</f>
        <v>67</v>
      </c>
      <c r="E97" s="40"/>
      <c r="F97" s="41">
        <f>100.97+14.8</f>
        <v>115.77</v>
      </c>
      <c r="H97" s="7" t="b">
        <f t="shared" si="1"/>
        <v>1</v>
      </c>
    </row>
    <row r="98" spans="1:8" ht="15">
      <c r="A98" s="39"/>
      <c r="B98" s="12" t="s">
        <v>55</v>
      </c>
      <c r="C98" s="40">
        <v>12.876</v>
      </c>
      <c r="D98" s="40">
        <v>9.97</v>
      </c>
      <c r="E98" s="40"/>
      <c r="F98" s="41">
        <v>2.906</v>
      </c>
      <c r="H98" s="7" t="b">
        <f t="shared" si="1"/>
        <v>1</v>
      </c>
    </row>
    <row r="99" spans="1:8" ht="15">
      <c r="A99" s="14"/>
      <c r="B99" s="43" t="s">
        <v>28</v>
      </c>
      <c r="C99" s="19">
        <v>626.665</v>
      </c>
      <c r="D99" s="19">
        <v>626</v>
      </c>
      <c r="E99" s="19"/>
      <c r="F99" s="20">
        <v>0.665</v>
      </c>
      <c r="H99" s="7" t="b">
        <f t="shared" si="1"/>
        <v>1</v>
      </c>
    </row>
    <row r="100" spans="1:8" ht="15">
      <c r="A100" s="3">
        <v>13</v>
      </c>
      <c r="B100" s="50" t="s">
        <v>44</v>
      </c>
      <c r="C100" s="67">
        <f>SUM(C101:C102)</f>
        <v>8.109</v>
      </c>
      <c r="D100" s="67">
        <f>SUM(D101:D102)</f>
        <v>2</v>
      </c>
      <c r="E100" s="67">
        <f>SUM(E101:E102)</f>
        <v>0</v>
      </c>
      <c r="F100" s="68">
        <f>SUM(F101:F102)</f>
        <v>6.109</v>
      </c>
      <c r="H100" s="7" t="b">
        <f t="shared" si="1"/>
        <v>1</v>
      </c>
    </row>
    <row r="101" spans="1:8" ht="15">
      <c r="A101" s="17"/>
      <c r="B101" s="18" t="s">
        <v>42</v>
      </c>
      <c r="C101" s="37">
        <v>0.75</v>
      </c>
      <c r="D101" s="37"/>
      <c r="E101" s="37"/>
      <c r="F101" s="38">
        <v>0.75</v>
      </c>
      <c r="H101" s="7" t="b">
        <f t="shared" si="1"/>
        <v>1</v>
      </c>
    </row>
    <row r="102" spans="1:8" ht="15">
      <c r="A102" s="14"/>
      <c r="B102" s="43" t="s">
        <v>60</v>
      </c>
      <c r="C102" s="69">
        <v>7.359</v>
      </c>
      <c r="D102" s="69">
        <v>2</v>
      </c>
      <c r="E102" s="69"/>
      <c r="F102" s="70">
        <v>5.359</v>
      </c>
      <c r="H102" s="7" t="b">
        <f t="shared" si="1"/>
        <v>1</v>
      </c>
    </row>
    <row r="103" spans="1:8" ht="15">
      <c r="A103" s="3">
        <v>14</v>
      </c>
      <c r="B103" s="13" t="s">
        <v>23</v>
      </c>
      <c r="C103" s="5">
        <f>SUM(C104:C107)</f>
        <v>4.739</v>
      </c>
      <c r="D103" s="5">
        <f>SUM(D104:D107)</f>
        <v>0.278</v>
      </c>
      <c r="E103" s="5">
        <f>SUM(E104:E107)</f>
        <v>0</v>
      </c>
      <c r="F103" s="6">
        <f>SUM(F104:F107)</f>
        <v>4.460999999999999</v>
      </c>
      <c r="H103" s="7" t="b">
        <f t="shared" si="1"/>
        <v>1</v>
      </c>
    </row>
    <row r="104" spans="1:8" ht="15">
      <c r="A104" s="39"/>
      <c r="B104" s="12" t="s">
        <v>42</v>
      </c>
      <c r="C104" s="40">
        <v>0.78</v>
      </c>
      <c r="D104" s="40"/>
      <c r="E104" s="40"/>
      <c r="F104" s="41">
        <v>0.78</v>
      </c>
      <c r="H104" s="7" t="b">
        <f t="shared" si="1"/>
        <v>1</v>
      </c>
    </row>
    <row r="105" spans="1:8" ht="15">
      <c r="A105" s="35"/>
      <c r="B105" s="2" t="s">
        <v>60</v>
      </c>
      <c r="C105" s="37">
        <v>1.8</v>
      </c>
      <c r="D105" s="37">
        <v>0.278</v>
      </c>
      <c r="E105" s="37"/>
      <c r="F105" s="38">
        <v>1.522</v>
      </c>
      <c r="H105" s="7" t="b">
        <f t="shared" si="1"/>
        <v>1</v>
      </c>
    </row>
    <row r="106" spans="1:8" ht="15">
      <c r="A106" s="39"/>
      <c r="B106" s="12" t="s">
        <v>55</v>
      </c>
      <c r="C106" s="40">
        <v>1.894</v>
      </c>
      <c r="D106" s="40"/>
      <c r="E106" s="40"/>
      <c r="F106" s="41">
        <v>1.894</v>
      </c>
      <c r="H106" s="7" t="b">
        <f t="shared" si="1"/>
        <v>1</v>
      </c>
    </row>
    <row r="107" spans="1:8" ht="15">
      <c r="A107" s="14"/>
      <c r="B107" s="43" t="s">
        <v>28</v>
      </c>
      <c r="C107" s="19">
        <v>0.265</v>
      </c>
      <c r="D107" s="19"/>
      <c r="E107" s="19"/>
      <c r="F107" s="20">
        <v>0.265</v>
      </c>
      <c r="H107" s="7" t="b">
        <f t="shared" si="1"/>
        <v>1</v>
      </c>
    </row>
    <row r="108" spans="1:8" ht="15">
      <c r="A108" s="44">
        <v>15</v>
      </c>
      <c r="B108" s="1" t="s">
        <v>9</v>
      </c>
      <c r="C108" s="46">
        <f>SUM(C109:C111)</f>
        <v>4.69</v>
      </c>
      <c r="D108" s="46">
        <f>SUM(D109:D111)</f>
        <v>3.888</v>
      </c>
      <c r="E108" s="46">
        <f>SUM(E109:E111)</f>
        <v>0.718</v>
      </c>
      <c r="F108" s="47">
        <f>SUM(F109:F111)</f>
        <v>1.52</v>
      </c>
      <c r="H108" s="7" t="b">
        <f t="shared" si="1"/>
        <v>1</v>
      </c>
    </row>
    <row r="109" spans="1:8" ht="15">
      <c r="A109" s="39"/>
      <c r="B109" s="12" t="s">
        <v>33</v>
      </c>
      <c r="C109" s="40">
        <f>0.51+0.64</f>
        <v>1.15</v>
      </c>
      <c r="D109" s="40">
        <v>0.51</v>
      </c>
      <c r="E109" s="40"/>
      <c r="F109" s="41">
        <v>0.64</v>
      </c>
      <c r="H109" s="7" t="b">
        <f t="shared" si="1"/>
        <v>1</v>
      </c>
    </row>
    <row r="110" spans="1:9" ht="15">
      <c r="A110" s="39"/>
      <c r="B110" s="12" t="s">
        <v>60</v>
      </c>
      <c r="C110" s="40">
        <v>2.66</v>
      </c>
      <c r="D110" s="40">
        <v>3.378</v>
      </c>
      <c r="E110" s="40">
        <v>0.718</v>
      </c>
      <c r="F110" s="41"/>
      <c r="H110" s="7" t="b">
        <f t="shared" si="1"/>
        <v>1</v>
      </c>
      <c r="I110" s="34"/>
    </row>
    <row r="111" spans="1:8" ht="15">
      <c r="A111" s="39"/>
      <c r="B111" s="12" t="s">
        <v>28</v>
      </c>
      <c r="C111" s="40">
        <v>0.88</v>
      </c>
      <c r="D111" s="40"/>
      <c r="E111" s="40"/>
      <c r="F111" s="41">
        <v>0.88</v>
      </c>
      <c r="H111" s="7" t="b">
        <f t="shared" si="1"/>
        <v>1</v>
      </c>
    </row>
    <row r="112" spans="1:8" ht="15">
      <c r="A112" s="3">
        <v>16</v>
      </c>
      <c r="B112" s="13" t="s">
        <v>22</v>
      </c>
      <c r="C112" s="5">
        <f>SUM(C113:C114)</f>
        <v>12.93</v>
      </c>
      <c r="D112" s="5">
        <f>SUM(D113:D114)</f>
        <v>9.03</v>
      </c>
      <c r="E112" s="5">
        <f>SUM(E113:E114)</f>
        <v>0</v>
      </c>
      <c r="F112" s="6">
        <f>SUM(F113:F114)</f>
        <v>3.9</v>
      </c>
      <c r="H112" s="7" t="b">
        <f t="shared" si="1"/>
        <v>1</v>
      </c>
    </row>
    <row r="113" spans="1:8" ht="15">
      <c r="A113" s="64"/>
      <c r="B113" s="31" t="s">
        <v>60</v>
      </c>
      <c r="C113" s="32">
        <v>9.03</v>
      </c>
      <c r="D113" s="32">
        <v>9.03</v>
      </c>
      <c r="E113" s="32"/>
      <c r="F113" s="33"/>
      <c r="H113" s="7" t="b">
        <f t="shared" si="1"/>
        <v>1</v>
      </c>
    </row>
    <row r="114" spans="1:8" ht="15">
      <c r="A114" s="39"/>
      <c r="B114" s="12" t="s">
        <v>55</v>
      </c>
      <c r="C114" s="40">
        <v>3.9</v>
      </c>
      <c r="D114" s="40"/>
      <c r="E114" s="40"/>
      <c r="F114" s="41">
        <v>3.9</v>
      </c>
      <c r="H114" s="7" t="b">
        <f t="shared" si="1"/>
        <v>1</v>
      </c>
    </row>
    <row r="115" spans="1:8" s="21" customFormat="1" ht="15">
      <c r="A115" s="3">
        <v>17</v>
      </c>
      <c r="B115" s="4" t="s">
        <v>89</v>
      </c>
      <c r="C115" s="5">
        <f>SUM(C116)</f>
        <v>4.8</v>
      </c>
      <c r="D115" s="5">
        <f>SUM(D116)</f>
        <v>2</v>
      </c>
      <c r="E115" s="5">
        <f>SUM(E116)</f>
        <v>0</v>
      </c>
      <c r="F115" s="6">
        <f>SUM(F116)</f>
        <v>2.8</v>
      </c>
      <c r="H115" s="7" t="b">
        <f aca="true" t="shared" si="2" ref="H115:H177">IF((C115+E115)=(D115+F115),TRUE,FALSE)</f>
        <v>1</v>
      </c>
    </row>
    <row r="116" spans="1:8" ht="15">
      <c r="A116" s="14"/>
      <c r="B116" s="9" t="s">
        <v>50</v>
      </c>
      <c r="C116" s="19">
        <v>4.8</v>
      </c>
      <c r="D116" s="19">
        <v>2</v>
      </c>
      <c r="E116" s="19"/>
      <c r="F116" s="20">
        <v>2.8</v>
      </c>
      <c r="H116" s="7" t="b">
        <f t="shared" si="2"/>
        <v>1</v>
      </c>
    </row>
    <row r="117" spans="1:8" ht="30">
      <c r="A117" s="3">
        <v>18</v>
      </c>
      <c r="B117" s="13" t="s">
        <v>70</v>
      </c>
      <c r="C117" s="5">
        <f>SUM(C118:C119)</f>
        <v>13.34</v>
      </c>
      <c r="D117" s="5">
        <f>SUM(D118:D119)</f>
        <v>10.1</v>
      </c>
      <c r="E117" s="5">
        <f>SUM(E118:E119)</f>
        <v>0</v>
      </c>
      <c r="F117" s="6">
        <f>SUM(F118:F119)</f>
        <v>3.24</v>
      </c>
      <c r="H117" s="7" t="b">
        <f t="shared" si="2"/>
        <v>1</v>
      </c>
    </row>
    <row r="118" spans="1:8" ht="15">
      <c r="A118" s="64"/>
      <c r="B118" s="31" t="s">
        <v>60</v>
      </c>
      <c r="C118" s="32">
        <v>9.65</v>
      </c>
      <c r="D118" s="32">
        <v>9.65</v>
      </c>
      <c r="E118" s="32"/>
      <c r="F118" s="33"/>
      <c r="H118" s="7" t="b">
        <f t="shared" si="2"/>
        <v>1</v>
      </c>
    </row>
    <row r="119" spans="1:8" ht="15">
      <c r="A119" s="14"/>
      <c r="B119" s="48" t="s">
        <v>55</v>
      </c>
      <c r="C119" s="19">
        <v>3.69</v>
      </c>
      <c r="D119" s="19">
        <v>0.45</v>
      </c>
      <c r="E119" s="19"/>
      <c r="F119" s="20">
        <v>3.24</v>
      </c>
      <c r="H119" s="7" t="b">
        <f t="shared" si="2"/>
        <v>1</v>
      </c>
    </row>
    <row r="120" spans="1:8" ht="15">
      <c r="A120" s="44">
        <v>19</v>
      </c>
      <c r="B120" s="71" t="s">
        <v>87</v>
      </c>
      <c r="C120" s="46">
        <f>C121</f>
        <v>2.2</v>
      </c>
      <c r="D120" s="46">
        <f>D121</f>
        <v>2.2</v>
      </c>
      <c r="E120" s="46">
        <f>E121</f>
        <v>0</v>
      </c>
      <c r="F120" s="47">
        <f>F121</f>
        <v>0</v>
      </c>
      <c r="H120" s="7" t="b">
        <f t="shared" si="2"/>
        <v>1</v>
      </c>
    </row>
    <row r="121" spans="1:8" ht="15">
      <c r="A121" s="35"/>
      <c r="B121" s="36" t="s">
        <v>60</v>
      </c>
      <c r="C121" s="37">
        <v>2.2</v>
      </c>
      <c r="D121" s="37">
        <v>2.2</v>
      </c>
      <c r="E121" s="37"/>
      <c r="F121" s="38"/>
      <c r="H121" s="7" t="b">
        <f t="shared" si="2"/>
        <v>1</v>
      </c>
    </row>
    <row r="122" spans="1:8" ht="15">
      <c r="A122" s="3">
        <v>20</v>
      </c>
      <c r="B122" s="13" t="s">
        <v>38</v>
      </c>
      <c r="C122" s="5">
        <f>SUM(C123:C128)</f>
        <v>63.358</v>
      </c>
      <c r="D122" s="5">
        <f>SUM(D123:D128)</f>
        <v>55.995999999999995</v>
      </c>
      <c r="E122" s="5">
        <f>SUM(E123:E128)</f>
        <v>0</v>
      </c>
      <c r="F122" s="6">
        <f>SUM(F123:F128)</f>
        <v>7.362</v>
      </c>
      <c r="H122" s="7" t="b">
        <f t="shared" si="2"/>
        <v>1</v>
      </c>
    </row>
    <row r="123" spans="1:8" ht="15">
      <c r="A123" s="39"/>
      <c r="B123" s="12" t="s">
        <v>33</v>
      </c>
      <c r="C123" s="40">
        <v>0.188</v>
      </c>
      <c r="D123" s="40">
        <v>0.188</v>
      </c>
      <c r="E123" s="40"/>
      <c r="F123" s="41"/>
      <c r="H123" s="7" t="b">
        <f t="shared" si="2"/>
        <v>1</v>
      </c>
    </row>
    <row r="124" spans="1:8" ht="15">
      <c r="A124" s="39"/>
      <c r="B124" s="12" t="s">
        <v>42</v>
      </c>
      <c r="C124" s="40">
        <v>7.447</v>
      </c>
      <c r="D124" s="40">
        <v>7.447</v>
      </c>
      <c r="E124" s="40"/>
      <c r="F124" s="41"/>
      <c r="H124" s="7" t="b">
        <f t="shared" si="2"/>
        <v>1</v>
      </c>
    </row>
    <row r="125" spans="1:8" ht="15">
      <c r="A125" s="39"/>
      <c r="B125" s="12" t="s">
        <v>50</v>
      </c>
      <c r="C125" s="40">
        <v>16.064</v>
      </c>
      <c r="D125" s="40">
        <v>12.805</v>
      </c>
      <c r="E125" s="40"/>
      <c r="F125" s="41">
        <v>3.259</v>
      </c>
      <c r="G125" s="34"/>
      <c r="H125" s="7" t="b">
        <f t="shared" si="2"/>
        <v>1</v>
      </c>
    </row>
    <row r="126" spans="1:8" ht="15">
      <c r="A126" s="39"/>
      <c r="B126" s="12" t="s">
        <v>60</v>
      </c>
      <c r="C126" s="40">
        <v>0.2</v>
      </c>
      <c r="D126" s="40"/>
      <c r="E126" s="40"/>
      <c r="F126" s="41">
        <v>0.2</v>
      </c>
      <c r="H126" s="7" t="b">
        <f t="shared" si="2"/>
        <v>1</v>
      </c>
    </row>
    <row r="127" spans="1:8" ht="15">
      <c r="A127" s="39"/>
      <c r="B127" s="12" t="s">
        <v>55</v>
      </c>
      <c r="C127" s="40">
        <v>5.181</v>
      </c>
      <c r="D127" s="40">
        <v>2.556</v>
      </c>
      <c r="E127" s="40"/>
      <c r="F127" s="41">
        <v>2.625</v>
      </c>
      <c r="H127" s="7" t="b">
        <f t="shared" si="2"/>
        <v>1</v>
      </c>
    </row>
    <row r="128" spans="1:8" ht="15">
      <c r="A128" s="14"/>
      <c r="B128" s="43" t="s">
        <v>83</v>
      </c>
      <c r="C128" s="19">
        <v>34.278</v>
      </c>
      <c r="D128" s="19">
        <v>33</v>
      </c>
      <c r="E128" s="19"/>
      <c r="F128" s="20">
        <v>1.278</v>
      </c>
      <c r="H128" s="7" t="b">
        <f t="shared" si="2"/>
        <v>1</v>
      </c>
    </row>
    <row r="129" spans="1:8" ht="15">
      <c r="A129" s="44">
        <v>21</v>
      </c>
      <c r="B129" s="1" t="s">
        <v>16</v>
      </c>
      <c r="C129" s="46">
        <f>SUM(C130:C132)</f>
        <v>23.492</v>
      </c>
      <c r="D129" s="46">
        <f>SUM(D130:D132)</f>
        <v>0.18</v>
      </c>
      <c r="E129" s="46">
        <f>SUM(E130:E132)</f>
        <v>0</v>
      </c>
      <c r="F129" s="47">
        <f>SUM(F130:F132)</f>
        <v>23.312</v>
      </c>
      <c r="H129" s="7" t="b">
        <f t="shared" si="2"/>
        <v>1</v>
      </c>
    </row>
    <row r="130" spans="1:8" ht="15">
      <c r="A130" s="39"/>
      <c r="B130" s="12" t="s">
        <v>42</v>
      </c>
      <c r="C130" s="40">
        <v>0.68</v>
      </c>
      <c r="D130" s="40"/>
      <c r="E130" s="40"/>
      <c r="F130" s="41">
        <v>0.68</v>
      </c>
      <c r="H130" s="7" t="b">
        <f t="shared" si="2"/>
        <v>1</v>
      </c>
    </row>
    <row r="131" spans="1:8" ht="15">
      <c r="A131" s="39"/>
      <c r="B131" s="12" t="s">
        <v>60</v>
      </c>
      <c r="C131" s="40">
        <v>0.18</v>
      </c>
      <c r="D131" s="40">
        <v>0.18</v>
      </c>
      <c r="E131" s="40"/>
      <c r="F131" s="41"/>
      <c r="H131" s="7" t="b">
        <f t="shared" si="2"/>
        <v>1</v>
      </c>
    </row>
    <row r="132" spans="1:8" ht="15">
      <c r="A132" s="35"/>
      <c r="B132" s="36" t="s">
        <v>28</v>
      </c>
      <c r="C132" s="37">
        <v>22.632</v>
      </c>
      <c r="D132" s="37"/>
      <c r="E132" s="37"/>
      <c r="F132" s="38">
        <v>22.632</v>
      </c>
      <c r="H132" s="7" t="b">
        <f t="shared" si="2"/>
        <v>1</v>
      </c>
    </row>
    <row r="133" spans="1:8" ht="12.75" customHeight="1">
      <c r="A133" s="3">
        <v>22</v>
      </c>
      <c r="B133" s="50" t="s">
        <v>104</v>
      </c>
      <c r="C133" s="5">
        <f>C134</f>
        <v>1.49</v>
      </c>
      <c r="D133" s="5">
        <f>D134</f>
        <v>0.6</v>
      </c>
      <c r="E133" s="5">
        <f>E134</f>
        <v>0</v>
      </c>
      <c r="F133" s="6">
        <f>F134</f>
        <v>0.89</v>
      </c>
      <c r="H133" s="7" t="b">
        <f t="shared" si="2"/>
        <v>1</v>
      </c>
    </row>
    <row r="134" spans="1:8" ht="15">
      <c r="A134" s="14"/>
      <c r="B134" s="43" t="s">
        <v>28</v>
      </c>
      <c r="C134" s="19">
        <v>1.49</v>
      </c>
      <c r="D134" s="19">
        <v>0.6</v>
      </c>
      <c r="E134" s="19"/>
      <c r="F134" s="20">
        <v>0.89</v>
      </c>
      <c r="H134" s="7" t="b">
        <f t="shared" si="2"/>
        <v>1</v>
      </c>
    </row>
    <row r="135" spans="1:8" ht="15">
      <c r="A135" s="3">
        <v>23</v>
      </c>
      <c r="B135" s="50" t="s">
        <v>105</v>
      </c>
      <c r="C135" s="5">
        <f>SUM(C136)</f>
        <v>10.512</v>
      </c>
      <c r="D135" s="5">
        <f>SUM(D136)</f>
        <v>10.512</v>
      </c>
      <c r="E135" s="5">
        <f>SUM(E136)</f>
        <v>0</v>
      </c>
      <c r="F135" s="6">
        <f>SUM(F136)</f>
        <v>0</v>
      </c>
      <c r="H135" s="7" t="b">
        <f t="shared" si="2"/>
        <v>1</v>
      </c>
    </row>
    <row r="136" spans="1:8" ht="15">
      <c r="A136" s="14"/>
      <c r="B136" s="43" t="s">
        <v>60</v>
      </c>
      <c r="C136" s="19">
        <v>10.512</v>
      </c>
      <c r="D136" s="19">
        <v>10.512</v>
      </c>
      <c r="E136" s="19"/>
      <c r="F136" s="20"/>
      <c r="H136" s="7" t="b">
        <f t="shared" si="2"/>
        <v>1</v>
      </c>
    </row>
    <row r="137" spans="1:8" ht="15">
      <c r="A137" s="44">
        <v>24</v>
      </c>
      <c r="B137" s="45" t="s">
        <v>49</v>
      </c>
      <c r="C137" s="46">
        <f>SUM(C138:C138)</f>
        <v>1.55</v>
      </c>
      <c r="D137" s="46">
        <f>SUM(D138:D138)</f>
        <v>0</v>
      </c>
      <c r="E137" s="46">
        <f>SUM(E138:E138)</f>
        <v>0</v>
      </c>
      <c r="F137" s="47">
        <f>SUM(F138:F138)</f>
        <v>1.55</v>
      </c>
      <c r="H137" s="7" t="b">
        <f t="shared" si="2"/>
        <v>1</v>
      </c>
    </row>
    <row r="138" spans="1:8" ht="15">
      <c r="A138" s="16"/>
      <c r="B138" s="51" t="s">
        <v>42</v>
      </c>
      <c r="C138" s="72">
        <v>1.55</v>
      </c>
      <c r="D138" s="72"/>
      <c r="E138" s="72"/>
      <c r="F138" s="73">
        <v>1.55</v>
      </c>
      <c r="H138" s="7" t="b">
        <f t="shared" si="2"/>
        <v>1</v>
      </c>
    </row>
    <row r="139" spans="1:8" ht="15">
      <c r="A139" s="3">
        <v>25</v>
      </c>
      <c r="B139" s="50" t="s">
        <v>86</v>
      </c>
      <c r="C139" s="5">
        <f>C140</f>
        <v>2.85</v>
      </c>
      <c r="D139" s="5">
        <f>D140</f>
        <v>0</v>
      </c>
      <c r="E139" s="5">
        <f>E140</f>
        <v>0</v>
      </c>
      <c r="F139" s="6">
        <f>F140</f>
        <v>2.85</v>
      </c>
      <c r="H139" s="7" t="b">
        <f t="shared" si="2"/>
        <v>1</v>
      </c>
    </row>
    <row r="140" spans="1:8" ht="15">
      <c r="A140" s="14"/>
      <c r="B140" s="43" t="s">
        <v>42</v>
      </c>
      <c r="C140" s="19">
        <v>2.85</v>
      </c>
      <c r="D140" s="19"/>
      <c r="E140" s="19"/>
      <c r="F140" s="20">
        <v>2.85</v>
      </c>
      <c r="H140" s="7" t="b">
        <f t="shared" si="2"/>
        <v>1</v>
      </c>
    </row>
    <row r="141" spans="1:8" ht="15">
      <c r="A141" s="3">
        <v>26</v>
      </c>
      <c r="B141" s="50" t="s">
        <v>39</v>
      </c>
      <c r="C141" s="5">
        <f>SUM(C142:C143)</f>
        <v>11.38</v>
      </c>
      <c r="D141" s="5">
        <f>SUM(D142:D143)</f>
        <v>0.13</v>
      </c>
      <c r="E141" s="5">
        <f>SUM(E142:E143)</f>
        <v>0</v>
      </c>
      <c r="F141" s="6">
        <f>SUM(F142:F143)</f>
        <v>11.25</v>
      </c>
      <c r="H141" s="7" t="b">
        <f t="shared" si="2"/>
        <v>1</v>
      </c>
    </row>
    <row r="142" spans="1:8" ht="15">
      <c r="A142" s="39"/>
      <c r="B142" s="49" t="s">
        <v>60</v>
      </c>
      <c r="C142" s="40">
        <v>0.13</v>
      </c>
      <c r="D142" s="40">
        <v>0.13</v>
      </c>
      <c r="E142" s="40"/>
      <c r="F142" s="41"/>
      <c r="H142" s="7" t="b">
        <f t="shared" si="2"/>
        <v>1</v>
      </c>
    </row>
    <row r="143" spans="1:8" ht="15">
      <c r="A143" s="14"/>
      <c r="B143" s="43" t="s">
        <v>55</v>
      </c>
      <c r="C143" s="19">
        <v>11.25</v>
      </c>
      <c r="D143" s="19"/>
      <c r="E143" s="19"/>
      <c r="F143" s="20">
        <v>11.25</v>
      </c>
      <c r="H143" s="7" t="b">
        <f t="shared" si="2"/>
        <v>1</v>
      </c>
    </row>
    <row r="144" spans="1:8" ht="15">
      <c r="A144" s="3">
        <v>27</v>
      </c>
      <c r="B144" s="50" t="s">
        <v>56</v>
      </c>
      <c r="C144" s="5">
        <f>SUM(C145:C145)</f>
        <v>22.88</v>
      </c>
      <c r="D144" s="5">
        <f>SUM(D145:D145)</f>
        <v>0</v>
      </c>
      <c r="E144" s="5">
        <f>SUM(E145:E145)</f>
        <v>0</v>
      </c>
      <c r="F144" s="6">
        <f>SUM(F145:F145)</f>
        <v>22.88</v>
      </c>
      <c r="H144" s="7" t="b">
        <f t="shared" si="2"/>
        <v>1</v>
      </c>
    </row>
    <row r="145" spans="1:8" ht="15">
      <c r="A145" s="14"/>
      <c r="B145" s="43" t="s">
        <v>55</v>
      </c>
      <c r="C145" s="19">
        <v>22.88</v>
      </c>
      <c r="D145" s="19"/>
      <c r="E145" s="19"/>
      <c r="F145" s="20">
        <v>22.88</v>
      </c>
      <c r="H145" s="7" t="b">
        <f t="shared" si="2"/>
        <v>1</v>
      </c>
    </row>
    <row r="146" spans="1:8" ht="15">
      <c r="A146" s="3">
        <v>28</v>
      </c>
      <c r="B146" s="50" t="s">
        <v>52</v>
      </c>
      <c r="C146" s="5">
        <f>SUM(C147:C149)</f>
        <v>14.292</v>
      </c>
      <c r="D146" s="5">
        <f>SUM(D147:D149)</f>
        <v>0</v>
      </c>
      <c r="E146" s="5">
        <f>SUM(E147:E149)</f>
        <v>0</v>
      </c>
      <c r="F146" s="6">
        <f>SUM(F147:F149)</f>
        <v>14.292</v>
      </c>
      <c r="H146" s="7" t="b">
        <f t="shared" si="2"/>
        <v>1</v>
      </c>
    </row>
    <row r="147" spans="1:8" ht="15">
      <c r="A147" s="17"/>
      <c r="B147" s="49" t="s">
        <v>60</v>
      </c>
      <c r="C147" s="40">
        <v>3.03</v>
      </c>
      <c r="D147" s="40"/>
      <c r="E147" s="40"/>
      <c r="F147" s="41">
        <v>3.03</v>
      </c>
      <c r="H147" s="7" t="b">
        <f t="shared" si="2"/>
        <v>1</v>
      </c>
    </row>
    <row r="148" spans="1:8" ht="15">
      <c r="A148" s="10"/>
      <c r="B148" s="36" t="s">
        <v>55</v>
      </c>
      <c r="C148" s="37">
        <v>4.182</v>
      </c>
      <c r="D148" s="37"/>
      <c r="E148" s="37"/>
      <c r="F148" s="38">
        <v>4.182</v>
      </c>
      <c r="H148" s="7" t="b">
        <f t="shared" si="2"/>
        <v>1</v>
      </c>
    </row>
    <row r="149" spans="1:8" ht="15">
      <c r="A149" s="14"/>
      <c r="B149" s="43" t="s">
        <v>28</v>
      </c>
      <c r="C149" s="19">
        <v>7.08</v>
      </c>
      <c r="D149" s="19"/>
      <c r="E149" s="19"/>
      <c r="F149" s="20">
        <v>7.08</v>
      </c>
      <c r="H149" s="7" t="b">
        <f t="shared" si="2"/>
        <v>1</v>
      </c>
    </row>
    <row r="150" spans="1:8" ht="17.25" customHeight="1">
      <c r="A150" s="3">
        <v>29</v>
      </c>
      <c r="B150" s="13" t="s">
        <v>73</v>
      </c>
      <c r="C150" s="5">
        <f>SUM(C151:C152)</f>
        <v>1.5899999999999999</v>
      </c>
      <c r="D150" s="5">
        <f>SUM(D151:D152)</f>
        <v>0.64</v>
      </c>
      <c r="E150" s="5">
        <f>SUM(E151:E152)</f>
        <v>0</v>
      </c>
      <c r="F150" s="6">
        <f>SUM(F151:F152)</f>
        <v>0.95</v>
      </c>
      <c r="H150" s="7" t="b">
        <f t="shared" si="2"/>
        <v>1</v>
      </c>
    </row>
    <row r="151" spans="1:8" ht="15">
      <c r="A151" s="35"/>
      <c r="B151" s="2" t="s">
        <v>60</v>
      </c>
      <c r="C151" s="37">
        <v>0.19</v>
      </c>
      <c r="D151" s="37">
        <v>0.19</v>
      </c>
      <c r="E151" s="37"/>
      <c r="F151" s="38"/>
      <c r="H151" s="7" t="b">
        <f t="shared" si="2"/>
        <v>1</v>
      </c>
    </row>
    <row r="152" spans="1:8" ht="15">
      <c r="A152" s="14"/>
      <c r="B152" s="43" t="s">
        <v>55</v>
      </c>
      <c r="C152" s="19">
        <v>1.4</v>
      </c>
      <c r="D152" s="19">
        <v>0.45</v>
      </c>
      <c r="E152" s="19"/>
      <c r="F152" s="20">
        <v>0.95</v>
      </c>
      <c r="H152" s="7" t="b">
        <f t="shared" si="2"/>
        <v>1</v>
      </c>
    </row>
    <row r="153" spans="1:8" ht="15">
      <c r="A153" s="3">
        <v>30</v>
      </c>
      <c r="B153" s="50" t="s">
        <v>96</v>
      </c>
      <c r="C153" s="5">
        <f>C154</f>
        <v>1.766</v>
      </c>
      <c r="D153" s="5">
        <f>D154</f>
        <v>0</v>
      </c>
      <c r="E153" s="5">
        <f>E154</f>
        <v>0</v>
      </c>
      <c r="F153" s="6">
        <f>F154</f>
        <v>1.766</v>
      </c>
      <c r="H153" s="7" t="b">
        <f t="shared" si="2"/>
        <v>1</v>
      </c>
    </row>
    <row r="154" spans="1:8" ht="15">
      <c r="A154" s="14"/>
      <c r="B154" s="43" t="s">
        <v>33</v>
      </c>
      <c r="C154" s="19">
        <v>1.766</v>
      </c>
      <c r="D154" s="19"/>
      <c r="E154" s="19"/>
      <c r="F154" s="20">
        <v>1.766</v>
      </c>
      <c r="H154" s="7" t="b">
        <f t="shared" si="2"/>
        <v>1</v>
      </c>
    </row>
    <row r="155" spans="1:8" ht="15">
      <c r="A155" s="3">
        <v>31</v>
      </c>
      <c r="B155" s="13" t="s">
        <v>10</v>
      </c>
      <c r="C155" s="5">
        <f>SUM(C156:C161)</f>
        <v>271.86100000000005</v>
      </c>
      <c r="D155" s="5">
        <f>SUM(D156:D161)</f>
        <v>53.72500000000001</v>
      </c>
      <c r="E155" s="5">
        <f>SUM(E156:E161)</f>
        <v>6.7</v>
      </c>
      <c r="F155" s="6">
        <f>SUM(F156:F161)</f>
        <v>224.83599999999998</v>
      </c>
      <c r="H155" s="7" t="b">
        <f t="shared" si="2"/>
        <v>1</v>
      </c>
    </row>
    <row r="156" spans="1:8" ht="15">
      <c r="A156" s="39"/>
      <c r="B156" s="12" t="s">
        <v>33</v>
      </c>
      <c r="C156" s="40">
        <v>20.975</v>
      </c>
      <c r="D156" s="40">
        <v>0.5</v>
      </c>
      <c r="E156" s="40">
        <v>0.5</v>
      </c>
      <c r="F156" s="41">
        <v>20.975</v>
      </c>
      <c r="H156" s="7" t="b">
        <f t="shared" si="2"/>
        <v>1</v>
      </c>
    </row>
    <row r="157" spans="1:8" ht="15">
      <c r="A157" s="39"/>
      <c r="B157" s="12" t="s">
        <v>42</v>
      </c>
      <c r="C157" s="40">
        <v>14.95</v>
      </c>
      <c r="D157" s="40">
        <v>14.95</v>
      </c>
      <c r="E157" s="40"/>
      <c r="F157" s="41"/>
      <c r="H157" s="7" t="b">
        <f t="shared" si="2"/>
        <v>1</v>
      </c>
    </row>
    <row r="158" spans="1:8" ht="15">
      <c r="A158" s="39"/>
      <c r="B158" s="12" t="s">
        <v>50</v>
      </c>
      <c r="C158" s="40">
        <v>38.266</v>
      </c>
      <c r="D158" s="40">
        <v>10.72</v>
      </c>
      <c r="E158" s="40"/>
      <c r="F158" s="41">
        <v>27.546</v>
      </c>
      <c r="H158" s="7" t="b">
        <f t="shared" si="2"/>
        <v>1</v>
      </c>
    </row>
    <row r="159" spans="1:8" ht="15">
      <c r="A159" s="39"/>
      <c r="B159" s="12" t="s">
        <v>60</v>
      </c>
      <c r="C159" s="40">
        <f>83.82+103.31</f>
        <v>187.13</v>
      </c>
      <c r="D159" s="40">
        <f>15.255+1.1</f>
        <v>16.355</v>
      </c>
      <c r="E159" s="40"/>
      <c r="F159" s="41">
        <f>68.565+102.21</f>
        <v>170.77499999999998</v>
      </c>
      <c r="H159" s="7" t="b">
        <f t="shared" si="2"/>
        <v>1</v>
      </c>
    </row>
    <row r="160" spans="1:8" ht="15">
      <c r="A160" s="35"/>
      <c r="B160" s="2" t="s">
        <v>55</v>
      </c>
      <c r="C160" s="37">
        <v>5.74</v>
      </c>
      <c r="D160" s="37">
        <v>0.2</v>
      </c>
      <c r="E160" s="37"/>
      <c r="F160" s="38">
        <v>5.54</v>
      </c>
      <c r="H160" s="7" t="b">
        <f t="shared" si="2"/>
        <v>1</v>
      </c>
    </row>
    <row r="161" spans="1:8" ht="15">
      <c r="A161" s="14"/>
      <c r="B161" s="43" t="s">
        <v>28</v>
      </c>
      <c r="C161" s="19">
        <v>4.8</v>
      </c>
      <c r="D161" s="19">
        <v>11</v>
      </c>
      <c r="E161" s="19">
        <v>6.2</v>
      </c>
      <c r="F161" s="20"/>
      <c r="H161" s="7" t="b">
        <f t="shared" si="2"/>
        <v>1</v>
      </c>
    </row>
    <row r="162" spans="1:8" ht="15">
      <c r="A162" s="3">
        <v>32</v>
      </c>
      <c r="B162" s="4" t="s">
        <v>72</v>
      </c>
      <c r="C162" s="5">
        <f>SUM(C163:C163)</f>
        <v>0.6</v>
      </c>
      <c r="D162" s="5">
        <f>SUM(D163:D163)</f>
        <v>0</v>
      </c>
      <c r="E162" s="5">
        <f>SUM(E163:E163)</f>
        <v>0</v>
      </c>
      <c r="F162" s="6">
        <f>SUM(F163:F163)</f>
        <v>0.6</v>
      </c>
      <c r="H162" s="7" t="b">
        <f t="shared" si="2"/>
        <v>1</v>
      </c>
    </row>
    <row r="163" spans="1:8" ht="15">
      <c r="A163" s="74"/>
      <c r="B163" s="75" t="s">
        <v>60</v>
      </c>
      <c r="C163" s="76">
        <f>0.25+0.35</f>
        <v>0.6</v>
      </c>
      <c r="D163" s="76"/>
      <c r="E163" s="76"/>
      <c r="F163" s="77">
        <v>0.6</v>
      </c>
      <c r="H163" s="7" t="b">
        <f t="shared" si="2"/>
        <v>1</v>
      </c>
    </row>
    <row r="164" spans="1:8" ht="15">
      <c r="A164" s="3">
        <v>33</v>
      </c>
      <c r="B164" s="50" t="s">
        <v>53</v>
      </c>
      <c r="C164" s="5">
        <f>SUM(C165:C168)</f>
        <v>58.61</v>
      </c>
      <c r="D164" s="5">
        <f>SUM(D165:D168)</f>
        <v>70.298</v>
      </c>
      <c r="E164" s="5">
        <f>SUM(E165:E168)</f>
        <v>13.687999999999999</v>
      </c>
      <c r="F164" s="6">
        <f>SUM(F165:F168)</f>
        <v>2</v>
      </c>
      <c r="H164" s="7" t="b">
        <f t="shared" si="2"/>
        <v>1</v>
      </c>
    </row>
    <row r="165" spans="1:8" ht="15">
      <c r="A165" s="64"/>
      <c r="B165" s="65" t="s">
        <v>33</v>
      </c>
      <c r="C165" s="32">
        <v>2.2</v>
      </c>
      <c r="D165" s="32">
        <v>0.2</v>
      </c>
      <c r="E165" s="32"/>
      <c r="F165" s="33">
        <v>2</v>
      </c>
      <c r="H165" s="7" t="b">
        <f t="shared" si="2"/>
        <v>1</v>
      </c>
    </row>
    <row r="166" spans="1:16" ht="15">
      <c r="A166" s="17"/>
      <c r="B166" s="78" t="s">
        <v>42</v>
      </c>
      <c r="C166" s="32">
        <v>21</v>
      </c>
      <c r="D166" s="32">
        <v>32.7</v>
      </c>
      <c r="E166" s="32">
        <v>11.7</v>
      </c>
      <c r="F166" s="41"/>
      <c r="H166" s="7" t="b">
        <f t="shared" si="2"/>
        <v>1</v>
      </c>
      <c r="J166" s="34"/>
      <c r="K166" s="34"/>
      <c r="L166" s="34"/>
      <c r="M166" s="34"/>
      <c r="N166" s="34"/>
      <c r="O166" s="34"/>
      <c r="P166" s="34"/>
    </row>
    <row r="167" spans="1:8" ht="15">
      <c r="A167" s="16"/>
      <c r="B167" s="51" t="s">
        <v>50</v>
      </c>
      <c r="C167" s="32"/>
      <c r="D167" s="32">
        <v>1.988</v>
      </c>
      <c r="E167" s="32">
        <v>1.988</v>
      </c>
      <c r="F167" s="33"/>
      <c r="H167" s="7" t="b">
        <f t="shared" si="2"/>
        <v>1</v>
      </c>
    </row>
    <row r="168" spans="1:8" ht="15">
      <c r="A168" s="14"/>
      <c r="B168" s="43" t="s">
        <v>60</v>
      </c>
      <c r="C168" s="19">
        <f>7.18+28.23</f>
        <v>35.41</v>
      </c>
      <c r="D168" s="19">
        <f>7.18+28.23</f>
        <v>35.41</v>
      </c>
      <c r="E168" s="19"/>
      <c r="F168" s="20"/>
      <c r="G168" s="34"/>
      <c r="H168" s="7" t="b">
        <f t="shared" si="2"/>
        <v>1</v>
      </c>
    </row>
    <row r="169" spans="1:8" ht="15">
      <c r="A169" s="44">
        <v>34</v>
      </c>
      <c r="B169" s="1" t="s">
        <v>40</v>
      </c>
      <c r="C169" s="46">
        <f>SUM(C170:C172)</f>
        <v>119.92</v>
      </c>
      <c r="D169" s="46">
        <f>SUM(D170:D172)</f>
        <v>110.53</v>
      </c>
      <c r="E169" s="46">
        <f>SUM(E170:E172)</f>
        <v>0</v>
      </c>
      <c r="F169" s="47">
        <f>SUM(F170:F172)</f>
        <v>9.39</v>
      </c>
      <c r="H169" s="7" t="b">
        <f t="shared" si="2"/>
        <v>1</v>
      </c>
    </row>
    <row r="170" spans="1:15" ht="15">
      <c r="A170" s="39"/>
      <c r="B170" s="49" t="s">
        <v>42</v>
      </c>
      <c r="C170" s="40">
        <v>22</v>
      </c>
      <c r="D170" s="40">
        <v>22</v>
      </c>
      <c r="E170" s="40"/>
      <c r="F170" s="41"/>
      <c r="H170" s="7" t="b">
        <f t="shared" si="2"/>
        <v>1</v>
      </c>
      <c r="J170" s="34"/>
      <c r="K170" s="34"/>
      <c r="L170" s="34"/>
      <c r="M170" s="34"/>
      <c r="N170" s="34"/>
      <c r="O170" s="34"/>
    </row>
    <row r="171" spans="1:17" ht="15">
      <c r="A171" s="35"/>
      <c r="B171" s="36" t="s">
        <v>50</v>
      </c>
      <c r="C171" s="37">
        <v>91.72</v>
      </c>
      <c r="D171" s="37">
        <v>87.33</v>
      </c>
      <c r="E171" s="37"/>
      <c r="F171" s="38">
        <v>4.39</v>
      </c>
      <c r="H171" s="7" t="b">
        <f t="shared" si="2"/>
        <v>1</v>
      </c>
      <c r="J171" s="34"/>
      <c r="K171" s="34"/>
      <c r="L171" s="34"/>
      <c r="M171" s="34"/>
      <c r="N171" s="34"/>
      <c r="O171" s="34"/>
      <c r="P171" s="34"/>
      <c r="Q171" s="34"/>
    </row>
    <row r="172" spans="1:17" ht="15">
      <c r="A172" s="14"/>
      <c r="B172" s="43" t="s">
        <v>55</v>
      </c>
      <c r="C172" s="19">
        <v>6.2</v>
      </c>
      <c r="D172" s="19">
        <v>1.2</v>
      </c>
      <c r="E172" s="19"/>
      <c r="F172" s="20">
        <v>5</v>
      </c>
      <c r="H172" s="7" t="b">
        <f t="shared" si="2"/>
        <v>1</v>
      </c>
      <c r="J172" s="34"/>
      <c r="K172" s="34"/>
      <c r="L172" s="34"/>
      <c r="M172" s="34"/>
      <c r="N172" s="34"/>
      <c r="O172" s="34"/>
      <c r="P172" s="34"/>
      <c r="Q172" s="34"/>
    </row>
    <row r="173" spans="1:8" ht="15">
      <c r="A173" s="79"/>
      <c r="B173" s="80" t="s">
        <v>43</v>
      </c>
      <c r="C173" s="81">
        <f>C174+C176+C178+C180+C183+C185+C187+C191+C189</f>
        <v>253.236</v>
      </c>
      <c r="D173" s="81">
        <f>D174+D176+D178+D180+D183+D185+D187+D191+D189</f>
        <v>10.3</v>
      </c>
      <c r="E173" s="81">
        <f>E174+E176+E178+E180+E183+E185+E187+E191+E189</f>
        <v>0</v>
      </c>
      <c r="F173" s="82">
        <f>F174+F176+F178+F180+F183+F185+F187+F191+F189</f>
        <v>242.93599999999998</v>
      </c>
      <c r="H173" s="7" t="b">
        <f t="shared" si="2"/>
        <v>1</v>
      </c>
    </row>
    <row r="174" spans="1:8" ht="15">
      <c r="A174" s="83">
        <v>1</v>
      </c>
      <c r="B174" s="84" t="s">
        <v>77</v>
      </c>
      <c r="C174" s="5">
        <f>SUM(C175:C175)</f>
        <v>98.5</v>
      </c>
      <c r="D174" s="5">
        <f>SUM(D175:D175)</f>
        <v>10</v>
      </c>
      <c r="E174" s="5">
        <f>SUM(E175:E175)</f>
        <v>0</v>
      </c>
      <c r="F174" s="6">
        <f>SUM(F175:F175)</f>
        <v>88.5</v>
      </c>
      <c r="H174" s="7" t="b">
        <f t="shared" si="2"/>
        <v>1</v>
      </c>
    </row>
    <row r="175" spans="1:8" ht="15">
      <c r="A175" s="85"/>
      <c r="B175" s="86" t="s">
        <v>60</v>
      </c>
      <c r="C175" s="37">
        <f>66+32.5</f>
        <v>98.5</v>
      </c>
      <c r="D175" s="37">
        <v>10</v>
      </c>
      <c r="E175" s="37"/>
      <c r="F175" s="38">
        <f>66+22.5</f>
        <v>88.5</v>
      </c>
      <c r="H175" s="7" t="b">
        <f t="shared" si="2"/>
        <v>1</v>
      </c>
    </row>
    <row r="176" spans="1:8" ht="15">
      <c r="A176" s="83">
        <v>2</v>
      </c>
      <c r="B176" s="84" t="s">
        <v>71</v>
      </c>
      <c r="C176" s="5">
        <f>C177</f>
        <v>126.975</v>
      </c>
      <c r="D176" s="5">
        <f>D177</f>
        <v>0</v>
      </c>
      <c r="E176" s="5">
        <f>E177</f>
        <v>0</v>
      </c>
      <c r="F176" s="6">
        <f>F177</f>
        <v>126.975</v>
      </c>
      <c r="H176" s="7" t="b">
        <f t="shared" si="2"/>
        <v>1</v>
      </c>
    </row>
    <row r="177" spans="1:8" ht="15">
      <c r="A177" s="87"/>
      <c r="B177" s="88" t="s">
        <v>55</v>
      </c>
      <c r="C177" s="19">
        <v>126.975</v>
      </c>
      <c r="D177" s="19"/>
      <c r="E177" s="19"/>
      <c r="F177" s="20">
        <v>126.975</v>
      </c>
      <c r="H177" s="7" t="b">
        <f t="shared" si="2"/>
        <v>1</v>
      </c>
    </row>
    <row r="178" spans="1:8" ht="15">
      <c r="A178" s="83">
        <v>3</v>
      </c>
      <c r="B178" s="84" t="s">
        <v>75</v>
      </c>
      <c r="C178" s="5">
        <f>C179</f>
        <v>1.6</v>
      </c>
      <c r="D178" s="5">
        <f>D179</f>
        <v>0</v>
      </c>
      <c r="E178" s="5">
        <f>E179</f>
        <v>0</v>
      </c>
      <c r="F178" s="6">
        <f>F179</f>
        <v>1.6</v>
      </c>
      <c r="H178" s="7" t="b">
        <f aca="true" t="shared" si="3" ref="H178:H238">IF((C178+E178)=(D178+F178),TRUE,FALSE)</f>
        <v>1</v>
      </c>
    </row>
    <row r="179" spans="1:8" ht="15">
      <c r="A179" s="87"/>
      <c r="B179" s="88" t="s">
        <v>55</v>
      </c>
      <c r="C179" s="19">
        <v>1.6</v>
      </c>
      <c r="D179" s="19"/>
      <c r="E179" s="19"/>
      <c r="F179" s="20">
        <v>1.6</v>
      </c>
      <c r="H179" s="7" t="b">
        <f t="shared" si="3"/>
        <v>1</v>
      </c>
    </row>
    <row r="180" spans="1:8" ht="15">
      <c r="A180" s="3">
        <v>4</v>
      </c>
      <c r="B180" s="50" t="s">
        <v>57</v>
      </c>
      <c r="C180" s="5">
        <f>SUM(C181:C182)</f>
        <v>0.62</v>
      </c>
      <c r="D180" s="5">
        <f>SUM(D181:D182)</f>
        <v>0</v>
      </c>
      <c r="E180" s="5">
        <f>SUM(E181:E182)</f>
        <v>0</v>
      </c>
      <c r="F180" s="6">
        <f>SUM(F181:F182)</f>
        <v>0.62</v>
      </c>
      <c r="H180" s="7" t="b">
        <f t="shared" si="3"/>
        <v>1</v>
      </c>
    </row>
    <row r="181" spans="1:8" ht="15">
      <c r="A181" s="17"/>
      <c r="B181" s="49" t="s">
        <v>42</v>
      </c>
      <c r="C181" s="40">
        <v>0.44</v>
      </c>
      <c r="D181" s="40"/>
      <c r="E181" s="40"/>
      <c r="F181" s="41">
        <v>0.44</v>
      </c>
      <c r="H181" s="7" t="b">
        <f t="shared" si="3"/>
        <v>1</v>
      </c>
    </row>
    <row r="182" spans="1:8" ht="15">
      <c r="A182" s="14"/>
      <c r="B182" s="43" t="s">
        <v>60</v>
      </c>
      <c r="C182" s="19">
        <v>0.18</v>
      </c>
      <c r="D182" s="19"/>
      <c r="E182" s="19"/>
      <c r="F182" s="20">
        <v>0.18</v>
      </c>
      <c r="H182" s="7" t="b">
        <f t="shared" si="3"/>
        <v>1</v>
      </c>
    </row>
    <row r="183" spans="1:8" ht="15">
      <c r="A183" s="44">
        <v>5</v>
      </c>
      <c r="B183" s="45" t="s">
        <v>58</v>
      </c>
      <c r="C183" s="46">
        <f>C184</f>
        <v>0.678</v>
      </c>
      <c r="D183" s="46">
        <f>D184</f>
        <v>0</v>
      </c>
      <c r="E183" s="46">
        <f>E184</f>
        <v>0</v>
      </c>
      <c r="F183" s="47">
        <f>F184</f>
        <v>0.678</v>
      </c>
      <c r="H183" s="7" t="b">
        <f t="shared" si="3"/>
        <v>1</v>
      </c>
    </row>
    <row r="184" spans="1:8" ht="15">
      <c r="A184" s="10"/>
      <c r="B184" s="11" t="s">
        <v>60</v>
      </c>
      <c r="C184" s="37">
        <v>0.678</v>
      </c>
      <c r="D184" s="37"/>
      <c r="E184" s="37"/>
      <c r="F184" s="38">
        <v>0.678</v>
      </c>
      <c r="H184" s="7" t="b">
        <f t="shared" si="3"/>
        <v>1</v>
      </c>
    </row>
    <row r="185" spans="1:8" ht="15">
      <c r="A185" s="83">
        <v>6</v>
      </c>
      <c r="B185" s="84" t="s">
        <v>59</v>
      </c>
      <c r="C185" s="5">
        <f>SUM(C186)</f>
        <v>0.3</v>
      </c>
      <c r="D185" s="5">
        <f>SUM(D186)</f>
        <v>0.3</v>
      </c>
      <c r="E185" s="5">
        <f>SUM(E186)</f>
        <v>0</v>
      </c>
      <c r="F185" s="6">
        <f>SUM(F186)</f>
        <v>0</v>
      </c>
      <c r="H185" s="7" t="b">
        <f t="shared" si="3"/>
        <v>1</v>
      </c>
    </row>
    <row r="186" spans="1:8" ht="15">
      <c r="A186" s="87"/>
      <c r="B186" s="88" t="s">
        <v>60</v>
      </c>
      <c r="C186" s="19">
        <v>0.3</v>
      </c>
      <c r="D186" s="19">
        <v>0.3</v>
      </c>
      <c r="E186" s="19"/>
      <c r="F186" s="20"/>
      <c r="H186" s="7" t="b">
        <f t="shared" si="3"/>
        <v>1</v>
      </c>
    </row>
    <row r="187" spans="1:8" ht="15">
      <c r="A187" s="44">
        <v>7</v>
      </c>
      <c r="B187" s="45" t="s">
        <v>54</v>
      </c>
      <c r="C187" s="46">
        <f>SUM(C188:C188)</f>
        <v>2.884</v>
      </c>
      <c r="D187" s="46">
        <f>SUM(D188:D188)</f>
        <v>0</v>
      </c>
      <c r="E187" s="46">
        <f>SUM(E188:E188)</f>
        <v>0</v>
      </c>
      <c r="F187" s="47">
        <f>SUM(F188:F188)</f>
        <v>2.884</v>
      </c>
      <c r="H187" s="7" t="b">
        <f t="shared" si="3"/>
        <v>1</v>
      </c>
    </row>
    <row r="188" spans="1:8" ht="15">
      <c r="A188" s="14"/>
      <c r="B188" s="43" t="s">
        <v>55</v>
      </c>
      <c r="C188" s="19">
        <v>2.884</v>
      </c>
      <c r="D188" s="19"/>
      <c r="E188" s="19"/>
      <c r="F188" s="20">
        <v>2.884</v>
      </c>
      <c r="H188" s="7" t="b">
        <f t="shared" si="3"/>
        <v>1</v>
      </c>
    </row>
    <row r="189" spans="1:6" s="21" customFormat="1" ht="15">
      <c r="A189" s="3">
        <v>8</v>
      </c>
      <c r="B189" s="4" t="s">
        <v>91</v>
      </c>
      <c r="C189" s="5">
        <f>SUM(C190)</f>
        <v>10.41</v>
      </c>
      <c r="D189" s="5">
        <f>SUM(D190)</f>
        <v>0</v>
      </c>
      <c r="E189" s="5">
        <f>SUM(E190)</f>
        <v>0</v>
      </c>
      <c r="F189" s="6">
        <f>SUM(F190)</f>
        <v>10.41</v>
      </c>
    </row>
    <row r="190" spans="1:6" ht="15">
      <c r="A190" s="14"/>
      <c r="B190" s="9" t="s">
        <v>28</v>
      </c>
      <c r="C190" s="19">
        <v>10.41</v>
      </c>
      <c r="D190" s="19"/>
      <c r="E190" s="19"/>
      <c r="F190" s="20">
        <v>10.41</v>
      </c>
    </row>
    <row r="191" spans="1:8" ht="15">
      <c r="A191" s="3">
        <v>9</v>
      </c>
      <c r="B191" s="50" t="s">
        <v>45</v>
      </c>
      <c r="C191" s="5">
        <f>SUM(C192:C193)</f>
        <v>11.269</v>
      </c>
      <c r="D191" s="5">
        <f>SUM(D192:D193)</f>
        <v>0</v>
      </c>
      <c r="E191" s="5">
        <f>SUM(E192:E193)</f>
        <v>0</v>
      </c>
      <c r="F191" s="6">
        <f>SUM(F192:F193)</f>
        <v>11.269</v>
      </c>
      <c r="H191" s="7" t="b">
        <f t="shared" si="3"/>
        <v>1</v>
      </c>
    </row>
    <row r="192" spans="1:14" ht="15">
      <c r="A192" s="39"/>
      <c r="B192" s="49" t="s">
        <v>42</v>
      </c>
      <c r="C192" s="40">
        <v>0.16</v>
      </c>
      <c r="D192" s="40"/>
      <c r="E192" s="40"/>
      <c r="F192" s="41">
        <v>0.16</v>
      </c>
      <c r="H192" s="7" t="b">
        <f t="shared" si="3"/>
        <v>1</v>
      </c>
      <c r="J192" s="34"/>
      <c r="K192" s="34"/>
      <c r="L192" s="34"/>
      <c r="M192" s="34"/>
      <c r="N192" s="34"/>
    </row>
    <row r="193" spans="1:8" ht="15.75" thickBot="1">
      <c r="A193" s="14"/>
      <c r="B193" s="43" t="s">
        <v>55</v>
      </c>
      <c r="C193" s="19">
        <v>11.109</v>
      </c>
      <c r="D193" s="19"/>
      <c r="E193" s="19"/>
      <c r="F193" s="20">
        <v>11.109</v>
      </c>
      <c r="H193" s="7" t="b">
        <f t="shared" si="3"/>
        <v>1</v>
      </c>
    </row>
    <row r="194" spans="1:6" ht="15.75" thickBot="1">
      <c r="A194" s="89"/>
      <c r="B194" s="90" t="s">
        <v>32</v>
      </c>
      <c r="C194" s="91">
        <f>C12+C42+C173</f>
        <v>7694.186000000001</v>
      </c>
      <c r="D194" s="91">
        <f>D12+D42+D173</f>
        <v>4968.574</v>
      </c>
      <c r="E194" s="91"/>
      <c r="F194" s="92">
        <f>F12+F42+F173</f>
        <v>2946.0220000000004</v>
      </c>
    </row>
    <row r="195" spans="1:8" ht="15">
      <c r="A195" s="143" t="s">
        <v>46</v>
      </c>
      <c r="B195" s="144"/>
      <c r="C195" s="144"/>
      <c r="D195" s="144"/>
      <c r="E195" s="144"/>
      <c r="F195" s="145"/>
      <c r="H195" s="7" t="b">
        <f t="shared" si="3"/>
        <v>1</v>
      </c>
    </row>
    <row r="196" spans="1:8" ht="15">
      <c r="A196" s="79"/>
      <c r="B196" s="93" t="s">
        <v>30</v>
      </c>
      <c r="C196" s="28">
        <f>C197+C199+C201</f>
        <v>38.747</v>
      </c>
      <c r="D196" s="28">
        <f>D197+D199+D201</f>
        <v>36.57</v>
      </c>
      <c r="E196" s="28">
        <f>E197+E199+E201</f>
        <v>0</v>
      </c>
      <c r="F196" s="29">
        <f>F197+F199+F201</f>
        <v>2.1769999999999996</v>
      </c>
      <c r="H196" s="7" t="b">
        <f t="shared" si="3"/>
        <v>1</v>
      </c>
    </row>
    <row r="197" spans="1:8" ht="15">
      <c r="A197" s="3">
        <v>1</v>
      </c>
      <c r="B197" s="50" t="s">
        <v>97</v>
      </c>
      <c r="C197" s="5">
        <f>C198</f>
        <v>0.318</v>
      </c>
      <c r="D197" s="5">
        <f>D198</f>
        <v>0</v>
      </c>
      <c r="E197" s="5">
        <f>E198</f>
        <v>0</v>
      </c>
      <c r="F197" s="6">
        <f>F198</f>
        <v>0.318</v>
      </c>
      <c r="H197" s="7" t="b">
        <f t="shared" si="3"/>
        <v>1</v>
      </c>
    </row>
    <row r="198" spans="1:8" ht="15">
      <c r="A198" s="14"/>
      <c r="B198" s="43" t="s">
        <v>42</v>
      </c>
      <c r="C198" s="19">
        <v>0.318</v>
      </c>
      <c r="D198" s="19"/>
      <c r="E198" s="19"/>
      <c r="F198" s="20">
        <v>0.318</v>
      </c>
      <c r="H198" s="7" t="b">
        <f t="shared" si="3"/>
        <v>1</v>
      </c>
    </row>
    <row r="199" spans="1:8" ht="15">
      <c r="A199" s="44">
        <v>2</v>
      </c>
      <c r="B199" s="1" t="s">
        <v>34</v>
      </c>
      <c r="C199" s="46">
        <f>C200</f>
        <v>38.27</v>
      </c>
      <c r="D199" s="46">
        <f>D200</f>
        <v>36.57</v>
      </c>
      <c r="E199" s="46">
        <f>E200</f>
        <v>0</v>
      </c>
      <c r="F199" s="47">
        <f>F200</f>
        <v>1.7</v>
      </c>
      <c r="H199" s="7" t="b">
        <f t="shared" si="3"/>
        <v>1</v>
      </c>
    </row>
    <row r="200" spans="1:8" ht="15">
      <c r="A200" s="14"/>
      <c r="B200" s="15" t="s">
        <v>55</v>
      </c>
      <c r="C200" s="19">
        <v>38.27</v>
      </c>
      <c r="D200" s="19">
        <v>36.57</v>
      </c>
      <c r="E200" s="19"/>
      <c r="F200" s="20">
        <v>1.7</v>
      </c>
      <c r="H200" s="7" t="b">
        <f t="shared" si="3"/>
        <v>1</v>
      </c>
    </row>
    <row r="201" spans="1:8" ht="15">
      <c r="A201" s="3">
        <v>3</v>
      </c>
      <c r="B201" s="50" t="s">
        <v>35</v>
      </c>
      <c r="C201" s="5">
        <f>C202</f>
        <v>0.159</v>
      </c>
      <c r="D201" s="5">
        <f>D202</f>
        <v>0</v>
      </c>
      <c r="E201" s="5">
        <f>E202</f>
        <v>0</v>
      </c>
      <c r="F201" s="6">
        <f>F202</f>
        <v>0.159</v>
      </c>
      <c r="H201" s="7" t="b">
        <f t="shared" si="3"/>
        <v>1</v>
      </c>
    </row>
    <row r="202" spans="1:8" ht="15">
      <c r="A202" s="14"/>
      <c r="B202" s="43" t="s">
        <v>42</v>
      </c>
      <c r="C202" s="19">
        <v>0.159</v>
      </c>
      <c r="D202" s="19"/>
      <c r="E202" s="19"/>
      <c r="F202" s="20">
        <v>0.159</v>
      </c>
      <c r="H202" s="7" t="b">
        <f t="shared" si="3"/>
        <v>1</v>
      </c>
    </row>
    <row r="203" spans="1:8" ht="15">
      <c r="A203" s="79"/>
      <c r="B203" s="93" t="s">
        <v>31</v>
      </c>
      <c r="C203" s="28">
        <f>C204+C206+C208</f>
        <v>0.188</v>
      </c>
      <c r="D203" s="28">
        <f>D204+D206+D208</f>
        <v>0</v>
      </c>
      <c r="E203" s="28">
        <f>E204+E206+E208</f>
        <v>0</v>
      </c>
      <c r="F203" s="29">
        <f>F204+F206+F208</f>
        <v>0.188</v>
      </c>
      <c r="H203" s="7" t="b">
        <f t="shared" si="3"/>
        <v>1</v>
      </c>
    </row>
    <row r="204" spans="1:8" ht="15">
      <c r="A204" s="3">
        <v>1</v>
      </c>
      <c r="B204" s="50" t="s">
        <v>98</v>
      </c>
      <c r="C204" s="5">
        <f>C205</f>
        <v>0.116</v>
      </c>
      <c r="D204" s="5">
        <f>D205</f>
        <v>0</v>
      </c>
      <c r="E204" s="5">
        <f>E205</f>
        <v>0</v>
      </c>
      <c r="F204" s="6">
        <f>F205</f>
        <v>0.116</v>
      </c>
      <c r="H204" s="7" t="b">
        <f t="shared" si="3"/>
        <v>1</v>
      </c>
    </row>
    <row r="205" spans="1:8" ht="15">
      <c r="A205" s="14"/>
      <c r="B205" s="43" t="s">
        <v>42</v>
      </c>
      <c r="C205" s="19">
        <v>0.116</v>
      </c>
      <c r="D205" s="19"/>
      <c r="E205" s="19"/>
      <c r="F205" s="20">
        <v>0.116</v>
      </c>
      <c r="H205" s="7" t="b">
        <f t="shared" si="3"/>
        <v>1</v>
      </c>
    </row>
    <row r="206" spans="1:8" ht="15">
      <c r="A206" s="3">
        <v>2</v>
      </c>
      <c r="B206" s="50" t="s">
        <v>99</v>
      </c>
      <c r="C206" s="5">
        <f>C207</f>
        <v>0.022</v>
      </c>
      <c r="D206" s="5">
        <f>D207</f>
        <v>0</v>
      </c>
      <c r="E206" s="5">
        <f>E207</f>
        <v>0</v>
      </c>
      <c r="F206" s="6">
        <f>F207</f>
        <v>0.022</v>
      </c>
      <c r="H206" s="7" t="b">
        <f t="shared" si="3"/>
        <v>1</v>
      </c>
    </row>
    <row r="207" spans="1:8" ht="15">
      <c r="A207" s="14"/>
      <c r="B207" s="43" t="s">
        <v>42</v>
      </c>
      <c r="C207" s="19">
        <v>0.022</v>
      </c>
      <c r="D207" s="19"/>
      <c r="E207" s="19"/>
      <c r="F207" s="20">
        <v>0.022</v>
      </c>
      <c r="H207" s="7" t="b">
        <f t="shared" si="3"/>
        <v>1</v>
      </c>
    </row>
    <row r="208" spans="1:8" ht="15">
      <c r="A208" s="3">
        <v>3</v>
      </c>
      <c r="B208" s="50" t="s">
        <v>10</v>
      </c>
      <c r="C208" s="5">
        <f>C209</f>
        <v>0.05</v>
      </c>
      <c r="D208" s="5">
        <f>D209</f>
        <v>0</v>
      </c>
      <c r="E208" s="5">
        <f>E209</f>
        <v>0</v>
      </c>
      <c r="F208" s="6">
        <f>F209</f>
        <v>0.05</v>
      </c>
      <c r="H208" s="7" t="b">
        <f t="shared" si="3"/>
        <v>1</v>
      </c>
    </row>
    <row r="209" spans="1:8" ht="15">
      <c r="A209" s="14"/>
      <c r="B209" s="43" t="s">
        <v>42</v>
      </c>
      <c r="C209" s="19">
        <v>0.05</v>
      </c>
      <c r="D209" s="19"/>
      <c r="E209" s="19"/>
      <c r="F209" s="20">
        <v>0.05</v>
      </c>
      <c r="H209" s="7" t="b">
        <f t="shared" si="3"/>
        <v>1</v>
      </c>
    </row>
    <row r="210" spans="1:8" s="21" customFormat="1" ht="15">
      <c r="A210" s="79"/>
      <c r="B210" s="93" t="s">
        <v>43</v>
      </c>
      <c r="C210" s="28">
        <f>C211+C213</f>
        <v>0.14900000000000002</v>
      </c>
      <c r="D210" s="28">
        <f>D211+D213</f>
        <v>0</v>
      </c>
      <c r="E210" s="28">
        <f>E211+E213</f>
        <v>0</v>
      </c>
      <c r="F210" s="29">
        <f>F211+F213</f>
        <v>0.14900000000000002</v>
      </c>
      <c r="H210" s="7" t="b">
        <f t="shared" si="3"/>
        <v>1</v>
      </c>
    </row>
    <row r="211" spans="1:8" s="21" customFormat="1" ht="15">
      <c r="A211" s="3">
        <v>1</v>
      </c>
      <c r="B211" s="50" t="s">
        <v>100</v>
      </c>
      <c r="C211" s="5">
        <f>C212</f>
        <v>0.035</v>
      </c>
      <c r="D211" s="5">
        <f>D212</f>
        <v>0</v>
      </c>
      <c r="E211" s="5">
        <f>E212</f>
        <v>0</v>
      </c>
      <c r="F211" s="6">
        <f>F212</f>
        <v>0.035</v>
      </c>
      <c r="H211" s="7" t="b">
        <f t="shared" si="3"/>
        <v>1</v>
      </c>
    </row>
    <row r="212" spans="1:8" s="21" customFormat="1" ht="15">
      <c r="A212" s="14"/>
      <c r="B212" s="43" t="s">
        <v>42</v>
      </c>
      <c r="C212" s="19">
        <v>0.035</v>
      </c>
      <c r="D212" s="19"/>
      <c r="E212" s="19"/>
      <c r="F212" s="20">
        <v>0.035</v>
      </c>
      <c r="H212" s="7" t="b">
        <f t="shared" si="3"/>
        <v>1</v>
      </c>
    </row>
    <row r="213" spans="1:8" s="21" customFormat="1" ht="15">
      <c r="A213" s="3">
        <v>2</v>
      </c>
      <c r="B213" s="50" t="s">
        <v>101</v>
      </c>
      <c r="C213" s="5">
        <f>C214</f>
        <v>0.114</v>
      </c>
      <c r="D213" s="5">
        <f>D214</f>
        <v>0</v>
      </c>
      <c r="E213" s="5">
        <f>E214</f>
        <v>0</v>
      </c>
      <c r="F213" s="6">
        <f>F214</f>
        <v>0.114</v>
      </c>
      <c r="H213" s="7" t="b">
        <f t="shared" si="3"/>
        <v>1</v>
      </c>
    </row>
    <row r="214" spans="1:8" s="21" customFormat="1" ht="15.75" thickBot="1">
      <c r="A214" s="14"/>
      <c r="B214" s="43" t="s">
        <v>42</v>
      </c>
      <c r="C214" s="19">
        <v>0.114</v>
      </c>
      <c r="D214" s="19"/>
      <c r="E214" s="19"/>
      <c r="F214" s="20">
        <v>0.114</v>
      </c>
      <c r="H214" s="7" t="b">
        <f t="shared" si="3"/>
        <v>1</v>
      </c>
    </row>
    <row r="215" spans="1:8" ht="15.75" thickBot="1">
      <c r="A215" s="89"/>
      <c r="B215" s="90" t="s">
        <v>47</v>
      </c>
      <c r="C215" s="91">
        <f>C210+C203+C196</f>
        <v>39.084</v>
      </c>
      <c r="D215" s="91">
        <f>D210+D203+D196</f>
        <v>36.57</v>
      </c>
      <c r="E215" s="91">
        <f>E210+E203+E196</f>
        <v>0</v>
      </c>
      <c r="F215" s="92">
        <f>F210+F203+F196</f>
        <v>2.514</v>
      </c>
      <c r="H215" s="7" t="b">
        <f t="shared" si="3"/>
        <v>1</v>
      </c>
    </row>
    <row r="216" spans="1:8" ht="15">
      <c r="A216" s="140" t="s">
        <v>25</v>
      </c>
      <c r="B216" s="141"/>
      <c r="C216" s="141"/>
      <c r="D216" s="141"/>
      <c r="E216" s="141"/>
      <c r="F216" s="142"/>
      <c r="H216" s="7" t="b">
        <f t="shared" si="3"/>
        <v>1</v>
      </c>
    </row>
    <row r="217" spans="1:6" ht="15">
      <c r="A217" s="79"/>
      <c r="B217" s="93" t="s">
        <v>31</v>
      </c>
      <c r="C217" s="28">
        <f>C220+C224+C228+C234+C237+C239+C242+C248+C253+C258+C260+C263+C265+C271+C267+C269+C232+C218+C226</f>
        <v>497.668</v>
      </c>
      <c r="D217" s="28">
        <f>D220+D224+D228+D234+D237+D239+D242+D248+D253+D258+D260+D263+D265+D271+D267+D269+D232+D218+D226</f>
        <v>483.43800000000005</v>
      </c>
      <c r="E217" s="28"/>
      <c r="F217" s="29">
        <f>F220+F224+F228+F234+F237+F239+F242+F248+F253+F258+F260+F263+F265+F271+F267+F269+F232+F218+F226</f>
        <v>110.766</v>
      </c>
    </row>
    <row r="218" spans="1:16" ht="15">
      <c r="A218" s="83">
        <v>1</v>
      </c>
      <c r="B218" s="125" t="s">
        <v>93</v>
      </c>
      <c r="C218" s="56">
        <f>SUM(C219)</f>
        <v>1.752</v>
      </c>
      <c r="D218" s="56">
        <f>SUM(D219)</f>
        <v>1.69</v>
      </c>
      <c r="E218" s="56">
        <f>SUM(E219)</f>
        <v>0</v>
      </c>
      <c r="F218" s="57">
        <f>SUM(F219)</f>
        <v>0.062</v>
      </c>
      <c r="H218" s="7" t="b">
        <f t="shared" si="3"/>
        <v>1</v>
      </c>
      <c r="J218" s="34"/>
      <c r="K218" s="34"/>
      <c r="L218" s="34"/>
      <c r="M218" s="34"/>
      <c r="N218" s="34"/>
      <c r="O218" s="34"/>
      <c r="P218" s="34"/>
    </row>
    <row r="219" spans="1:17" ht="15">
      <c r="A219" s="126"/>
      <c r="B219" s="127" t="s">
        <v>60</v>
      </c>
      <c r="C219" s="128">
        <f>0.062+1.69</f>
        <v>1.752</v>
      </c>
      <c r="D219" s="128">
        <v>1.69</v>
      </c>
      <c r="E219" s="128"/>
      <c r="F219" s="129">
        <v>0.062</v>
      </c>
      <c r="H219" s="7" t="b">
        <f t="shared" si="3"/>
        <v>1</v>
      </c>
      <c r="J219" s="34"/>
      <c r="K219" s="34"/>
      <c r="L219" s="34"/>
      <c r="M219" s="34"/>
      <c r="N219" s="34"/>
      <c r="O219" s="34"/>
      <c r="P219" s="34"/>
      <c r="Q219" s="34"/>
    </row>
    <row r="220" spans="1:8" ht="15">
      <c r="A220" s="44">
        <v>2</v>
      </c>
      <c r="B220" s="1" t="s">
        <v>62</v>
      </c>
      <c r="C220" s="46">
        <f>SUM(C221:C223)</f>
        <v>80.536</v>
      </c>
      <c r="D220" s="46">
        <f>SUM(D221:D223)</f>
        <v>82.369</v>
      </c>
      <c r="E220" s="46">
        <f>SUM(E221:E223)</f>
        <v>4.799</v>
      </c>
      <c r="F220" s="47">
        <f>SUM(F221:F223)</f>
        <v>2.966</v>
      </c>
      <c r="H220" s="7" t="b">
        <f t="shared" si="3"/>
        <v>1</v>
      </c>
    </row>
    <row r="221" spans="1:13" ht="15">
      <c r="A221" s="39"/>
      <c r="B221" s="12" t="s">
        <v>33</v>
      </c>
      <c r="C221" s="40">
        <v>71.8</v>
      </c>
      <c r="D221" s="40">
        <v>76.599</v>
      </c>
      <c r="E221" s="40">
        <v>4.799</v>
      </c>
      <c r="F221" s="41"/>
      <c r="H221" s="7" t="b">
        <f t="shared" si="3"/>
        <v>1</v>
      </c>
      <c r="J221" s="34"/>
      <c r="K221" s="34"/>
      <c r="L221" s="34"/>
      <c r="M221" s="34"/>
    </row>
    <row r="222" spans="1:8" ht="15">
      <c r="A222" s="39"/>
      <c r="B222" s="12" t="s">
        <v>42</v>
      </c>
      <c r="C222" s="40">
        <v>4.411</v>
      </c>
      <c r="D222" s="40">
        <v>1.445</v>
      </c>
      <c r="E222" s="40"/>
      <c r="F222" s="41">
        <v>2.966</v>
      </c>
      <c r="H222" s="7" t="b">
        <f t="shared" si="3"/>
        <v>1</v>
      </c>
    </row>
    <row r="223" spans="1:8" ht="15">
      <c r="A223" s="35"/>
      <c r="B223" s="2" t="s">
        <v>60</v>
      </c>
      <c r="C223" s="37">
        <v>4.325</v>
      </c>
      <c r="D223" s="37">
        <v>4.325</v>
      </c>
      <c r="E223" s="37"/>
      <c r="F223" s="38"/>
      <c r="H223" s="7" t="b">
        <f t="shared" si="3"/>
        <v>1</v>
      </c>
    </row>
    <row r="224" spans="1:8" ht="15">
      <c r="A224" s="3">
        <v>3</v>
      </c>
      <c r="B224" s="94" t="s">
        <v>63</v>
      </c>
      <c r="C224" s="5">
        <f>SUM(C225:C225)</f>
        <v>2.47</v>
      </c>
      <c r="D224" s="5">
        <f>SUM(D225:D225)</f>
        <v>0.71</v>
      </c>
      <c r="E224" s="5">
        <f>SUM(E225:E225)</f>
        <v>0</v>
      </c>
      <c r="F224" s="6">
        <f>SUM(F225:F225)</f>
        <v>1.76</v>
      </c>
      <c r="H224" s="7" t="b">
        <f t="shared" si="3"/>
        <v>1</v>
      </c>
    </row>
    <row r="225" spans="1:14" ht="15">
      <c r="A225" s="14"/>
      <c r="B225" s="95" t="s">
        <v>55</v>
      </c>
      <c r="C225" s="19">
        <v>2.47</v>
      </c>
      <c r="D225" s="19">
        <v>0.71</v>
      </c>
      <c r="E225" s="19"/>
      <c r="F225" s="20">
        <v>1.76</v>
      </c>
      <c r="H225" s="7" t="b">
        <f t="shared" si="3"/>
        <v>1</v>
      </c>
      <c r="J225" s="34"/>
      <c r="K225" s="34"/>
      <c r="L225" s="34"/>
      <c r="M225" s="34"/>
      <c r="N225" s="34"/>
    </row>
    <row r="226" spans="1:14" ht="15">
      <c r="A226" s="3"/>
      <c r="B226" s="94" t="s">
        <v>106</v>
      </c>
      <c r="C226" s="5">
        <f>SUM(C227)</f>
        <v>0.697</v>
      </c>
      <c r="D226" s="5">
        <f>SUM(D227)</f>
        <v>0</v>
      </c>
      <c r="E226" s="5">
        <f>SUM(E227)</f>
        <v>0</v>
      </c>
      <c r="F226" s="6">
        <f>SUM(F227)</f>
        <v>0.697</v>
      </c>
      <c r="H226" s="7" t="b">
        <f t="shared" si="3"/>
        <v>1</v>
      </c>
      <c r="J226" s="34"/>
      <c r="K226" s="34"/>
      <c r="L226" s="34"/>
      <c r="M226" s="34"/>
      <c r="N226" s="34"/>
    </row>
    <row r="227" spans="1:14" ht="15">
      <c r="A227" s="14"/>
      <c r="B227" s="95" t="s">
        <v>60</v>
      </c>
      <c r="C227" s="19">
        <v>0.697</v>
      </c>
      <c r="D227" s="19"/>
      <c r="E227" s="19"/>
      <c r="F227" s="20">
        <v>0.697</v>
      </c>
      <c r="H227" s="7" t="b">
        <f t="shared" si="3"/>
        <v>1</v>
      </c>
      <c r="J227" s="34"/>
      <c r="K227" s="34"/>
      <c r="L227" s="34"/>
      <c r="M227" s="34"/>
      <c r="N227" s="34"/>
    </row>
    <row r="228" spans="1:8" ht="15">
      <c r="A228" s="44">
        <v>4</v>
      </c>
      <c r="B228" s="1" t="s">
        <v>18</v>
      </c>
      <c r="C228" s="46">
        <f>SUM(C229:C231)</f>
        <v>2.932</v>
      </c>
      <c r="D228" s="46">
        <f>SUM(D229:D231)</f>
        <v>2.408</v>
      </c>
      <c r="E228" s="46">
        <f>SUM(E229:E231)</f>
        <v>0</v>
      </c>
      <c r="F228" s="47">
        <f>SUM(F229:F231)</f>
        <v>0.524</v>
      </c>
      <c r="H228" s="7" t="b">
        <f t="shared" si="3"/>
        <v>1</v>
      </c>
    </row>
    <row r="229" spans="1:8" ht="15">
      <c r="A229" s="39"/>
      <c r="B229" s="12" t="s">
        <v>85</v>
      </c>
      <c r="C229" s="40">
        <v>0.643</v>
      </c>
      <c r="D229" s="40">
        <v>0.6</v>
      </c>
      <c r="E229" s="40"/>
      <c r="F229" s="41">
        <v>0.043</v>
      </c>
      <c r="H229" s="7" t="b">
        <f t="shared" si="3"/>
        <v>1</v>
      </c>
    </row>
    <row r="230" spans="1:8" ht="15">
      <c r="A230" s="35"/>
      <c r="B230" s="2" t="s">
        <v>42</v>
      </c>
      <c r="C230" s="37">
        <v>0.789</v>
      </c>
      <c r="D230" s="37">
        <v>0.308</v>
      </c>
      <c r="E230" s="37"/>
      <c r="F230" s="38">
        <v>0.481</v>
      </c>
      <c r="H230" s="7" t="b">
        <f t="shared" si="3"/>
        <v>1</v>
      </c>
    </row>
    <row r="231" spans="1:8" ht="15">
      <c r="A231" s="35"/>
      <c r="B231" s="2" t="s">
        <v>55</v>
      </c>
      <c r="C231" s="37">
        <v>1.5</v>
      </c>
      <c r="D231" s="37">
        <v>1.5</v>
      </c>
      <c r="E231" s="37"/>
      <c r="F231" s="38"/>
      <c r="G231" s="34"/>
      <c r="H231" s="7" t="b">
        <f t="shared" si="3"/>
        <v>1</v>
      </c>
    </row>
    <row r="232" spans="1:8" s="21" customFormat="1" ht="15">
      <c r="A232" s="3">
        <v>5</v>
      </c>
      <c r="B232" s="13" t="s">
        <v>90</v>
      </c>
      <c r="C232" s="5">
        <f>SUM(C233)</f>
        <v>2.6</v>
      </c>
      <c r="D232" s="5">
        <f>SUM(D233)</f>
        <v>0</v>
      </c>
      <c r="E232" s="5">
        <f>SUM(E233)</f>
        <v>0</v>
      </c>
      <c r="F232" s="6">
        <f>SUM(F233)</f>
        <v>2.6</v>
      </c>
      <c r="G232" s="124"/>
      <c r="H232" s="7" t="b">
        <f t="shared" si="3"/>
        <v>1</v>
      </c>
    </row>
    <row r="233" spans="1:8" ht="15">
      <c r="A233" s="14"/>
      <c r="B233" s="15" t="s">
        <v>28</v>
      </c>
      <c r="C233" s="19">
        <v>2.6</v>
      </c>
      <c r="D233" s="19"/>
      <c r="E233" s="19"/>
      <c r="F233" s="20">
        <v>2.6</v>
      </c>
      <c r="G233" s="34"/>
      <c r="H233" s="7" t="b">
        <f t="shared" si="3"/>
        <v>1</v>
      </c>
    </row>
    <row r="234" spans="1:8" ht="15">
      <c r="A234" s="3">
        <v>6</v>
      </c>
      <c r="B234" s="50" t="s">
        <v>69</v>
      </c>
      <c r="C234" s="5">
        <f>SUM(C235:C236)</f>
        <v>20.448</v>
      </c>
      <c r="D234" s="5">
        <f>SUM(D235:D236)</f>
        <v>9.036</v>
      </c>
      <c r="E234" s="5">
        <f>SUM(E235:E236)</f>
        <v>0</v>
      </c>
      <c r="F234" s="5">
        <f>SUM(F235:F236)</f>
        <v>11.412</v>
      </c>
      <c r="H234" s="7" t="b">
        <f t="shared" si="3"/>
        <v>1</v>
      </c>
    </row>
    <row r="235" spans="1:8" ht="15">
      <c r="A235" s="35"/>
      <c r="B235" s="96" t="s">
        <v>42</v>
      </c>
      <c r="C235" s="37">
        <v>20.079</v>
      </c>
      <c r="D235" s="37">
        <v>8.667</v>
      </c>
      <c r="E235" s="97"/>
      <c r="F235" s="38">
        <v>11.412</v>
      </c>
      <c r="H235" s="7" t="b">
        <f t="shared" si="3"/>
        <v>1</v>
      </c>
    </row>
    <row r="236" spans="1:8" ht="15">
      <c r="A236" s="14"/>
      <c r="B236" s="48" t="s">
        <v>55</v>
      </c>
      <c r="C236" s="19">
        <v>0.369</v>
      </c>
      <c r="D236" s="19">
        <v>0.369</v>
      </c>
      <c r="E236" s="98"/>
      <c r="F236" s="20"/>
      <c r="H236" s="7" t="b">
        <f t="shared" si="3"/>
        <v>1</v>
      </c>
    </row>
    <row r="237" spans="1:8" ht="15">
      <c r="A237" s="44">
        <v>7</v>
      </c>
      <c r="B237" s="45" t="s">
        <v>102</v>
      </c>
      <c r="C237" s="46">
        <f>SUM(C238:C238)</f>
        <v>0</v>
      </c>
      <c r="D237" s="46">
        <f>SUM(D238:D238)</f>
        <v>3.465</v>
      </c>
      <c r="E237" s="46">
        <f>SUM(E238:E238)</f>
        <v>3.465</v>
      </c>
      <c r="F237" s="47">
        <f>SUM(F238:F238)</f>
        <v>0</v>
      </c>
      <c r="H237" s="7" t="b">
        <f t="shared" si="3"/>
        <v>1</v>
      </c>
    </row>
    <row r="238" spans="1:8" ht="15">
      <c r="A238" s="14"/>
      <c r="B238" s="43" t="s">
        <v>55</v>
      </c>
      <c r="C238" s="19"/>
      <c r="D238" s="19">
        <v>3.465</v>
      </c>
      <c r="E238" s="19">
        <v>3.465</v>
      </c>
      <c r="F238" s="20"/>
      <c r="H238" s="7" t="b">
        <f t="shared" si="3"/>
        <v>1</v>
      </c>
    </row>
    <row r="239" spans="1:8" ht="15">
      <c r="A239" s="3">
        <v>8</v>
      </c>
      <c r="B239" s="50" t="s">
        <v>64</v>
      </c>
      <c r="C239" s="5">
        <f>SUM(C240:C241)</f>
        <v>48.873999999999995</v>
      </c>
      <c r="D239" s="5">
        <f>SUM(D240:D241)</f>
        <v>39.049</v>
      </c>
      <c r="E239" s="5">
        <f>SUM(E240:E241)</f>
        <v>8.248</v>
      </c>
      <c r="F239" s="6">
        <f>SUM(F240:F241)</f>
        <v>18.073</v>
      </c>
      <c r="H239" s="7" t="b">
        <f aca="true" t="shared" si="4" ref="H239:H299">IF((C239+E239)=(D239+F239),TRUE,FALSE)</f>
        <v>1</v>
      </c>
    </row>
    <row r="240" spans="1:8" ht="15">
      <c r="A240" s="39"/>
      <c r="B240" s="49" t="s">
        <v>33</v>
      </c>
      <c r="C240" s="40">
        <v>26.801</v>
      </c>
      <c r="D240" s="40">
        <v>35.049</v>
      </c>
      <c r="E240" s="40">
        <v>8.248</v>
      </c>
      <c r="F240" s="41"/>
      <c r="H240" s="7" t="b">
        <f t="shared" si="4"/>
        <v>1</v>
      </c>
    </row>
    <row r="241" spans="1:8" ht="15">
      <c r="A241" s="14"/>
      <c r="B241" s="43" t="s">
        <v>42</v>
      </c>
      <c r="C241" s="19">
        <v>22.073</v>
      </c>
      <c r="D241" s="19">
        <v>4</v>
      </c>
      <c r="E241" s="19"/>
      <c r="F241" s="20">
        <v>18.073</v>
      </c>
      <c r="G241" s="34"/>
      <c r="H241" s="7" t="b">
        <f t="shared" si="4"/>
        <v>1</v>
      </c>
    </row>
    <row r="242" spans="1:8" ht="15">
      <c r="A242" s="44">
        <v>9</v>
      </c>
      <c r="B242" s="1" t="s">
        <v>65</v>
      </c>
      <c r="C242" s="46">
        <f>SUM(C243:C247)</f>
        <v>206.611</v>
      </c>
      <c r="D242" s="46">
        <f>SUM(D243:D247)</f>
        <v>245.028</v>
      </c>
      <c r="E242" s="46">
        <f>SUM(E243:E247)</f>
        <v>69.554</v>
      </c>
      <c r="F242" s="47">
        <f>SUM(F243:F247)</f>
        <v>31.137</v>
      </c>
      <c r="H242" s="7" t="b">
        <f t="shared" si="4"/>
        <v>1</v>
      </c>
    </row>
    <row r="243" spans="1:8" ht="15">
      <c r="A243" s="39"/>
      <c r="B243" s="12" t="s">
        <v>33</v>
      </c>
      <c r="C243" s="40">
        <v>28.837</v>
      </c>
      <c r="D243" s="40">
        <v>37.837</v>
      </c>
      <c r="E243" s="40">
        <v>9</v>
      </c>
      <c r="F243" s="41"/>
      <c r="H243" s="7" t="b">
        <f t="shared" si="4"/>
        <v>1</v>
      </c>
    </row>
    <row r="244" spans="1:8" ht="15">
      <c r="A244" s="39"/>
      <c r="B244" s="12" t="s">
        <v>42</v>
      </c>
      <c r="C244" s="40">
        <v>67.964</v>
      </c>
      <c r="D244" s="40">
        <v>90.157</v>
      </c>
      <c r="E244" s="40">
        <v>22.193</v>
      </c>
      <c r="F244" s="41"/>
      <c r="G244" s="34"/>
      <c r="H244" s="7" t="b">
        <f t="shared" si="4"/>
        <v>1</v>
      </c>
    </row>
    <row r="245" spans="1:8" ht="15">
      <c r="A245" s="39"/>
      <c r="B245" s="12" t="s">
        <v>60</v>
      </c>
      <c r="C245" s="40">
        <f>39.834+1.058</f>
        <v>40.892</v>
      </c>
      <c r="D245" s="40">
        <f>22.6+1.058</f>
        <v>23.658</v>
      </c>
      <c r="E245" s="40"/>
      <c r="F245" s="41">
        <v>17.234</v>
      </c>
      <c r="H245" s="7" t="b">
        <f t="shared" si="4"/>
        <v>1</v>
      </c>
    </row>
    <row r="246" spans="1:8" ht="15">
      <c r="A246" s="39"/>
      <c r="B246" s="12" t="s">
        <v>55</v>
      </c>
      <c r="C246" s="40">
        <v>35.903</v>
      </c>
      <c r="D246" s="40">
        <v>22</v>
      </c>
      <c r="E246" s="40"/>
      <c r="F246" s="41">
        <v>13.903</v>
      </c>
      <c r="H246" s="7" t="b">
        <f t="shared" si="4"/>
        <v>1</v>
      </c>
    </row>
    <row r="247" spans="1:8" ht="15">
      <c r="A247" s="35"/>
      <c r="B247" s="36" t="s">
        <v>28</v>
      </c>
      <c r="C247" s="37">
        <v>33.015</v>
      </c>
      <c r="D247" s="37">
        <v>71.376</v>
      </c>
      <c r="E247" s="37">
        <v>38.361</v>
      </c>
      <c r="F247" s="38"/>
      <c r="G247" s="34"/>
      <c r="H247" s="7" t="b">
        <f t="shared" si="4"/>
        <v>1</v>
      </c>
    </row>
    <row r="248" spans="1:8" ht="15">
      <c r="A248" s="3">
        <v>10</v>
      </c>
      <c r="B248" s="13" t="s">
        <v>66</v>
      </c>
      <c r="C248" s="5">
        <f>SUM(C249:C252)</f>
        <v>25.125</v>
      </c>
      <c r="D248" s="5">
        <f>SUM(D249:D252)</f>
        <v>17.588</v>
      </c>
      <c r="E248" s="5">
        <f>SUM(E249:E252)</f>
        <v>1.571</v>
      </c>
      <c r="F248" s="6">
        <f>SUM(F249:F252)</f>
        <v>9.108</v>
      </c>
      <c r="H248" s="7" t="b">
        <f t="shared" si="4"/>
        <v>1</v>
      </c>
    </row>
    <row r="249" spans="1:8" ht="15">
      <c r="A249" s="39"/>
      <c r="B249" s="12" t="s">
        <v>33</v>
      </c>
      <c r="C249" s="40">
        <v>4.86</v>
      </c>
      <c r="D249" s="40">
        <v>4.86</v>
      </c>
      <c r="E249" s="40"/>
      <c r="F249" s="41"/>
      <c r="H249" s="7" t="b">
        <f t="shared" si="4"/>
        <v>1</v>
      </c>
    </row>
    <row r="250" spans="1:8" ht="15">
      <c r="A250" s="35"/>
      <c r="B250" s="2" t="s">
        <v>55</v>
      </c>
      <c r="C250" s="37">
        <v>3.18</v>
      </c>
      <c r="D250" s="37">
        <v>4.751</v>
      </c>
      <c r="E250" s="37">
        <v>1.571</v>
      </c>
      <c r="F250" s="99"/>
      <c r="H250" s="7" t="b">
        <f t="shared" si="4"/>
        <v>1</v>
      </c>
    </row>
    <row r="251" spans="1:8" ht="15">
      <c r="A251" s="35"/>
      <c r="B251" s="2" t="s">
        <v>28</v>
      </c>
      <c r="C251" s="37">
        <v>14.246</v>
      </c>
      <c r="D251" s="37">
        <v>5.138</v>
      </c>
      <c r="E251" s="37"/>
      <c r="F251" s="130">
        <v>9.108</v>
      </c>
      <c r="H251" s="7" t="b">
        <f t="shared" si="4"/>
        <v>1</v>
      </c>
    </row>
    <row r="252" spans="1:8" ht="15">
      <c r="A252" s="14"/>
      <c r="B252" s="15" t="s">
        <v>60</v>
      </c>
      <c r="C252" s="19">
        <v>2.839</v>
      </c>
      <c r="D252" s="19">
        <v>2.839</v>
      </c>
      <c r="E252" s="19"/>
      <c r="F252" s="20"/>
      <c r="G252" s="34"/>
      <c r="H252" s="7" t="b">
        <f t="shared" si="4"/>
        <v>1</v>
      </c>
    </row>
    <row r="253" spans="1:8" ht="15">
      <c r="A253" s="44">
        <v>11</v>
      </c>
      <c r="B253" s="1" t="s">
        <v>41</v>
      </c>
      <c r="C253" s="46">
        <f>SUM(C254:C257)</f>
        <v>21.922</v>
      </c>
      <c r="D253" s="46">
        <f>SUM(D254:D257)</f>
        <v>12.292000000000002</v>
      </c>
      <c r="E253" s="46">
        <f>SUM(E254:E257)</f>
        <v>0</v>
      </c>
      <c r="F253" s="47">
        <f>SUM(F254:F257)</f>
        <v>9.629999999999999</v>
      </c>
      <c r="H253" s="7" t="b">
        <f t="shared" si="4"/>
        <v>1</v>
      </c>
    </row>
    <row r="254" spans="1:8" ht="15">
      <c r="A254" s="39"/>
      <c r="B254" s="12" t="s">
        <v>42</v>
      </c>
      <c r="C254" s="40">
        <v>3</v>
      </c>
      <c r="D254" s="40">
        <v>3</v>
      </c>
      <c r="E254" s="40"/>
      <c r="F254" s="41"/>
      <c r="H254" s="7" t="b">
        <f t="shared" si="4"/>
        <v>1</v>
      </c>
    </row>
    <row r="255" spans="1:8" ht="15">
      <c r="A255" s="39"/>
      <c r="B255" s="12" t="s">
        <v>55</v>
      </c>
      <c r="C255" s="40">
        <v>4.295</v>
      </c>
      <c r="D255" s="40">
        <v>0.476</v>
      </c>
      <c r="E255" s="40"/>
      <c r="F255" s="41">
        <v>3.819</v>
      </c>
      <c r="H255" s="7" t="b">
        <f t="shared" si="4"/>
        <v>1</v>
      </c>
    </row>
    <row r="256" spans="1:8" ht="15">
      <c r="A256" s="35"/>
      <c r="B256" s="2" t="s">
        <v>60</v>
      </c>
      <c r="C256" s="37"/>
      <c r="D256" s="37"/>
      <c r="E256" s="37"/>
      <c r="F256" s="38"/>
      <c r="H256" s="7" t="b">
        <f t="shared" si="4"/>
        <v>1</v>
      </c>
    </row>
    <row r="257" spans="1:8" ht="15">
      <c r="A257" s="35"/>
      <c r="B257" s="36" t="s">
        <v>28</v>
      </c>
      <c r="C257" s="37">
        <v>14.627</v>
      </c>
      <c r="D257" s="37">
        <v>8.816</v>
      </c>
      <c r="E257" s="37"/>
      <c r="F257" s="38">
        <v>5.811</v>
      </c>
      <c r="H257" s="7" t="b">
        <f t="shared" si="4"/>
        <v>1</v>
      </c>
    </row>
    <row r="258" spans="1:8" ht="15">
      <c r="A258" s="3">
        <v>12</v>
      </c>
      <c r="B258" s="50" t="s">
        <v>67</v>
      </c>
      <c r="C258" s="5">
        <f>C259</f>
        <v>14.2</v>
      </c>
      <c r="D258" s="5">
        <f>D259</f>
        <v>14.139</v>
      </c>
      <c r="E258" s="5">
        <f>E259</f>
        <v>0</v>
      </c>
      <c r="F258" s="6">
        <f>F259</f>
        <v>0.061</v>
      </c>
      <c r="H258" s="7" t="b">
        <f t="shared" si="4"/>
        <v>1</v>
      </c>
    </row>
    <row r="259" spans="1:8" ht="15">
      <c r="A259" s="14"/>
      <c r="B259" s="43" t="s">
        <v>50</v>
      </c>
      <c r="C259" s="19">
        <v>14.2</v>
      </c>
      <c r="D259" s="19">
        <v>14.139</v>
      </c>
      <c r="E259" s="19"/>
      <c r="F259" s="20">
        <v>0.061</v>
      </c>
      <c r="H259" s="7" t="b">
        <f t="shared" si="4"/>
        <v>1</v>
      </c>
    </row>
    <row r="260" spans="1:8" ht="12" customHeight="1">
      <c r="A260" s="44">
        <v>13</v>
      </c>
      <c r="B260" s="1" t="s">
        <v>82</v>
      </c>
      <c r="C260" s="46">
        <f>SUM(C261:C262)</f>
        <v>13.331</v>
      </c>
      <c r="D260" s="46">
        <f>SUM(D261:D262)</f>
        <v>13.931</v>
      </c>
      <c r="E260" s="46">
        <f>SUM(E261:E262)</f>
        <v>0.6</v>
      </c>
      <c r="F260" s="47">
        <f>SUM(F261:F262)</f>
        <v>0</v>
      </c>
      <c r="H260" s="7" t="b">
        <f t="shared" si="4"/>
        <v>1</v>
      </c>
    </row>
    <row r="261" spans="1:8" ht="15">
      <c r="A261" s="35"/>
      <c r="B261" s="2" t="s">
        <v>42</v>
      </c>
      <c r="C261" s="37">
        <v>13.331</v>
      </c>
      <c r="D261" s="37">
        <v>13.931</v>
      </c>
      <c r="E261" s="37">
        <v>0.6</v>
      </c>
      <c r="F261" s="38"/>
      <c r="H261" s="7" t="b">
        <f t="shared" si="4"/>
        <v>1</v>
      </c>
    </row>
    <row r="262" spans="1:8" ht="15">
      <c r="A262" s="14"/>
      <c r="B262" s="48" t="s">
        <v>55</v>
      </c>
      <c r="C262" s="19"/>
      <c r="D262" s="19"/>
      <c r="E262" s="98"/>
      <c r="F262" s="20"/>
      <c r="H262" s="7" t="b">
        <f t="shared" si="4"/>
        <v>1</v>
      </c>
    </row>
    <row r="263" spans="1:8" ht="15">
      <c r="A263" s="44">
        <v>14</v>
      </c>
      <c r="B263" s="45" t="s">
        <v>68</v>
      </c>
      <c r="C263" s="46">
        <f>C264</f>
        <v>13.694</v>
      </c>
      <c r="D263" s="46">
        <f>D264</f>
        <v>7</v>
      </c>
      <c r="E263" s="46">
        <f>E264</f>
        <v>0</v>
      </c>
      <c r="F263" s="47">
        <f>F264</f>
        <v>6.694</v>
      </c>
      <c r="H263" s="7" t="b">
        <f t="shared" si="4"/>
        <v>1</v>
      </c>
    </row>
    <row r="264" spans="1:8" ht="15">
      <c r="A264" s="14"/>
      <c r="B264" s="9" t="s">
        <v>42</v>
      </c>
      <c r="C264" s="19">
        <v>13.694</v>
      </c>
      <c r="D264" s="19">
        <v>7</v>
      </c>
      <c r="E264" s="19"/>
      <c r="F264" s="20">
        <v>6.694</v>
      </c>
      <c r="H264" s="7" t="b">
        <f t="shared" si="4"/>
        <v>1</v>
      </c>
    </row>
    <row r="265" spans="1:8" ht="15">
      <c r="A265" s="44">
        <v>15</v>
      </c>
      <c r="B265" s="45" t="s">
        <v>74</v>
      </c>
      <c r="C265" s="46">
        <f>SUM(C266:C266)</f>
        <v>13.029</v>
      </c>
      <c r="D265" s="46">
        <f>SUM(D266:D266)</f>
        <v>7.402</v>
      </c>
      <c r="E265" s="46">
        <f>SUM(E266:E266)</f>
        <v>0</v>
      </c>
      <c r="F265" s="47">
        <f>SUM(F266:F266)</f>
        <v>5.627</v>
      </c>
      <c r="H265" s="7" t="b">
        <f t="shared" si="4"/>
        <v>1</v>
      </c>
    </row>
    <row r="266" spans="1:8" ht="15">
      <c r="A266" s="35"/>
      <c r="B266" s="11" t="s">
        <v>42</v>
      </c>
      <c r="C266" s="37">
        <v>13.029</v>
      </c>
      <c r="D266" s="37">
        <v>7.402</v>
      </c>
      <c r="E266" s="37"/>
      <c r="F266" s="38">
        <v>5.627</v>
      </c>
      <c r="G266" s="34"/>
      <c r="H266" s="7" t="b">
        <f t="shared" si="4"/>
        <v>1</v>
      </c>
    </row>
    <row r="267" spans="1:8" ht="15">
      <c r="A267" s="3">
        <v>16</v>
      </c>
      <c r="B267" s="50" t="s">
        <v>78</v>
      </c>
      <c r="C267" s="5">
        <f>SUM(C268)</f>
        <v>2.167</v>
      </c>
      <c r="D267" s="5">
        <f>SUM(D268)</f>
        <v>0</v>
      </c>
      <c r="E267" s="5">
        <f>SUM(E268)</f>
        <v>0</v>
      </c>
      <c r="F267" s="6">
        <f>SUM(F268)</f>
        <v>2.167</v>
      </c>
      <c r="H267" s="7" t="b">
        <f t="shared" si="4"/>
        <v>1</v>
      </c>
    </row>
    <row r="268" spans="1:8" ht="15">
      <c r="A268" s="14"/>
      <c r="B268" s="43" t="s">
        <v>55</v>
      </c>
      <c r="C268" s="19">
        <v>2.167</v>
      </c>
      <c r="D268" s="19"/>
      <c r="E268" s="19"/>
      <c r="F268" s="20">
        <v>2.167</v>
      </c>
      <c r="H268" s="7" t="b">
        <f t="shared" si="4"/>
        <v>1</v>
      </c>
    </row>
    <row r="269" spans="1:8" ht="15">
      <c r="A269" s="3">
        <v>17</v>
      </c>
      <c r="B269" s="4" t="s">
        <v>81</v>
      </c>
      <c r="C269" s="5">
        <f>SUM(C270:C270)</f>
        <v>0</v>
      </c>
      <c r="D269" s="5">
        <f>SUM(D270:D270)</f>
        <v>6.492</v>
      </c>
      <c r="E269" s="5">
        <f>SUM(E270:E270)</f>
        <v>6.492</v>
      </c>
      <c r="F269" s="6">
        <f>SUM(F270:F270)</f>
        <v>0</v>
      </c>
      <c r="H269" s="7" t="b">
        <f t="shared" si="4"/>
        <v>1</v>
      </c>
    </row>
    <row r="270" spans="1:8" ht="15">
      <c r="A270" s="14"/>
      <c r="B270" s="9" t="s">
        <v>28</v>
      </c>
      <c r="C270" s="19"/>
      <c r="D270" s="19">
        <v>6.492</v>
      </c>
      <c r="E270" s="19">
        <v>6.492</v>
      </c>
      <c r="F270" s="20"/>
      <c r="H270" s="7" t="b">
        <f t="shared" si="4"/>
        <v>1</v>
      </c>
    </row>
    <row r="271" spans="1:8" ht="15">
      <c r="A271" s="100">
        <v>18</v>
      </c>
      <c r="B271" s="101" t="s">
        <v>48</v>
      </c>
      <c r="C271" s="67">
        <f>SUM(C272:C275)</f>
        <v>27.279999999999998</v>
      </c>
      <c r="D271" s="67">
        <f>SUM(D272:D275)</f>
        <v>20.839</v>
      </c>
      <c r="E271" s="67">
        <f>SUM(E272:E275)</f>
        <v>5.126</v>
      </c>
      <c r="F271" s="68">
        <f>SUM(F272:F275)</f>
        <v>8.248</v>
      </c>
      <c r="H271" s="7" t="b">
        <f t="shared" si="4"/>
        <v>0</v>
      </c>
    </row>
    <row r="272" spans="1:8" ht="15">
      <c r="A272" s="39"/>
      <c r="B272" s="18" t="s">
        <v>42</v>
      </c>
      <c r="C272" s="40">
        <v>9.248</v>
      </c>
      <c r="D272" s="40">
        <v>1</v>
      </c>
      <c r="E272" s="40"/>
      <c r="F272" s="41">
        <v>8.248</v>
      </c>
      <c r="H272" s="7" t="b">
        <f t="shared" si="4"/>
        <v>1</v>
      </c>
    </row>
    <row r="273" spans="1:14" ht="15">
      <c r="A273" s="39"/>
      <c r="B273" s="18" t="s">
        <v>60</v>
      </c>
      <c r="C273" s="40">
        <v>1.093</v>
      </c>
      <c r="D273" s="40">
        <v>1.093</v>
      </c>
      <c r="E273" s="40"/>
      <c r="F273" s="41"/>
      <c r="H273" s="7" t="b">
        <f t="shared" si="4"/>
        <v>1</v>
      </c>
      <c r="J273" s="34"/>
      <c r="K273" s="34"/>
      <c r="L273" s="34"/>
      <c r="M273" s="34"/>
      <c r="N273" s="34"/>
    </row>
    <row r="274" spans="1:9" ht="15">
      <c r="A274" s="39"/>
      <c r="B274" s="102" t="s">
        <v>55</v>
      </c>
      <c r="C274" s="40">
        <v>5.274</v>
      </c>
      <c r="D274" s="40">
        <v>10.4</v>
      </c>
      <c r="E274" s="40">
        <v>5.126</v>
      </c>
      <c r="F274" s="41"/>
      <c r="G274" s="34"/>
      <c r="H274" s="7" t="b">
        <f t="shared" si="4"/>
        <v>1</v>
      </c>
      <c r="I274" s="34"/>
    </row>
    <row r="275" spans="1:8" ht="15">
      <c r="A275" s="25"/>
      <c r="B275" s="103" t="s">
        <v>28</v>
      </c>
      <c r="C275" s="104">
        <v>11.665</v>
      </c>
      <c r="D275" s="104">
        <v>8.346</v>
      </c>
      <c r="E275" s="104"/>
      <c r="F275" s="105"/>
      <c r="H275" s="7" t="b">
        <f t="shared" si="4"/>
        <v>0</v>
      </c>
    </row>
    <row r="276" spans="1:8" ht="15">
      <c r="A276" s="106"/>
      <c r="B276" s="107" t="s">
        <v>43</v>
      </c>
      <c r="C276" s="108">
        <v>0</v>
      </c>
      <c r="D276" s="108">
        <v>0</v>
      </c>
      <c r="E276" s="108">
        <v>0</v>
      </c>
      <c r="F276" s="109">
        <v>0</v>
      </c>
      <c r="H276" s="7" t="b">
        <f t="shared" si="4"/>
        <v>1</v>
      </c>
    </row>
    <row r="277" spans="1:13" ht="15">
      <c r="A277" s="106"/>
      <c r="B277" s="110" t="s">
        <v>32</v>
      </c>
      <c r="C277" s="108">
        <f>C276+C217</f>
        <v>497.668</v>
      </c>
      <c r="D277" s="108">
        <f>D276+D217</f>
        <v>483.43800000000005</v>
      </c>
      <c r="E277" s="108">
        <f>E276+E217</f>
        <v>0</v>
      </c>
      <c r="F277" s="109">
        <f>F276+F217</f>
        <v>110.766</v>
      </c>
      <c r="J277" s="34"/>
      <c r="K277" s="34"/>
      <c r="L277" s="34"/>
      <c r="M277" s="34"/>
    </row>
    <row r="278" spans="1:8" ht="15">
      <c r="A278" s="135" t="s">
        <v>26</v>
      </c>
      <c r="B278" s="136"/>
      <c r="C278" s="136"/>
      <c r="D278" s="136"/>
      <c r="E278" s="136"/>
      <c r="F278" s="137"/>
      <c r="H278" s="7" t="b">
        <f t="shared" si="4"/>
        <v>1</v>
      </c>
    </row>
    <row r="279" spans="1:8" ht="15">
      <c r="A279" s="106"/>
      <c r="B279" s="107" t="s">
        <v>30</v>
      </c>
      <c r="C279" s="108">
        <f>C282+C286+C291+C289+C280</f>
        <v>109.02</v>
      </c>
      <c r="D279" s="108">
        <f>D282+D286+D291+D289+D280</f>
        <v>101.161</v>
      </c>
      <c r="E279" s="108">
        <f>E282+E286+E291+E289+E280</f>
        <v>0</v>
      </c>
      <c r="F279" s="109">
        <f>F282+F286+F291+F289+F280</f>
        <v>7.859</v>
      </c>
      <c r="H279" s="7" t="b">
        <f t="shared" si="4"/>
        <v>1</v>
      </c>
    </row>
    <row r="280" spans="1:8" ht="15">
      <c r="A280" s="3">
        <v>1</v>
      </c>
      <c r="B280" s="4" t="s">
        <v>103</v>
      </c>
      <c r="C280" s="5">
        <f>SUM(C281)</f>
        <v>6.16</v>
      </c>
      <c r="D280" s="5">
        <f>SUM(D281)</f>
        <v>0</v>
      </c>
      <c r="E280" s="5">
        <f>SUM(E281)</f>
        <v>0</v>
      </c>
      <c r="F280" s="6">
        <f>SUM(F281)</f>
        <v>6.16</v>
      </c>
      <c r="H280" s="7" t="b">
        <f t="shared" si="4"/>
        <v>1</v>
      </c>
    </row>
    <row r="281" spans="1:8" ht="15">
      <c r="A281" s="8"/>
      <c r="B281" s="9" t="s">
        <v>55</v>
      </c>
      <c r="C281" s="19">
        <v>6.16</v>
      </c>
      <c r="D281" s="19"/>
      <c r="E281" s="19"/>
      <c r="F281" s="20">
        <v>6.16</v>
      </c>
      <c r="H281" s="7" t="b">
        <f t="shared" si="4"/>
        <v>1</v>
      </c>
    </row>
    <row r="282" spans="1:8" ht="15">
      <c r="A282" s="3">
        <v>2</v>
      </c>
      <c r="B282" s="4" t="s">
        <v>19</v>
      </c>
      <c r="C282" s="5">
        <f>SUM(C283:C285)</f>
        <v>67.755</v>
      </c>
      <c r="D282" s="5">
        <f>SUM(D283:D285)</f>
        <v>67.755</v>
      </c>
      <c r="E282" s="5">
        <f>SUM(E283:E285)</f>
        <v>0</v>
      </c>
      <c r="F282" s="6">
        <f>SUM(F283:F285)</f>
        <v>0</v>
      </c>
      <c r="H282" s="7" t="b">
        <f t="shared" si="4"/>
        <v>1</v>
      </c>
    </row>
    <row r="283" spans="1:8" ht="15">
      <c r="A283" s="17"/>
      <c r="B283" s="18" t="s">
        <v>42</v>
      </c>
      <c r="C283" s="40">
        <v>33.783</v>
      </c>
      <c r="D283" s="40">
        <v>33.783</v>
      </c>
      <c r="E283" s="40"/>
      <c r="F283" s="41"/>
      <c r="H283" s="7" t="b">
        <f t="shared" si="4"/>
        <v>1</v>
      </c>
    </row>
    <row r="284" spans="1:8" ht="15">
      <c r="A284" s="17"/>
      <c r="B284" s="18" t="s">
        <v>55</v>
      </c>
      <c r="C284" s="40">
        <v>33.972</v>
      </c>
      <c r="D284" s="40">
        <v>33.972</v>
      </c>
      <c r="E284" s="40"/>
      <c r="F284" s="41"/>
      <c r="H284" s="7" t="b">
        <f t="shared" si="4"/>
        <v>1</v>
      </c>
    </row>
    <row r="285" spans="1:8" ht="15">
      <c r="A285" s="8"/>
      <c r="B285" s="9" t="s">
        <v>28</v>
      </c>
      <c r="C285" s="19"/>
      <c r="D285" s="19"/>
      <c r="E285" s="19"/>
      <c r="F285" s="20"/>
      <c r="H285" s="7" t="b">
        <f t="shared" si="4"/>
        <v>1</v>
      </c>
    </row>
    <row r="286" spans="1:8" ht="15">
      <c r="A286" s="3">
        <v>3</v>
      </c>
      <c r="B286" s="4" t="s">
        <v>20</v>
      </c>
      <c r="C286" s="5">
        <f>SUM(C287:C288)</f>
        <v>33.006</v>
      </c>
      <c r="D286" s="5">
        <f>SUM(D287:D288)</f>
        <v>33.006</v>
      </c>
      <c r="E286" s="5">
        <f>SUM(E287:E288)</f>
        <v>0</v>
      </c>
      <c r="F286" s="6">
        <f>SUM(F287:F288)</f>
        <v>0</v>
      </c>
      <c r="H286" s="7" t="b">
        <f t="shared" si="4"/>
        <v>1</v>
      </c>
    </row>
    <row r="287" spans="1:8" ht="15">
      <c r="A287" s="16"/>
      <c r="B287" s="123" t="s">
        <v>28</v>
      </c>
      <c r="C287" s="72"/>
      <c r="D287" s="72"/>
      <c r="E287" s="72"/>
      <c r="F287" s="73"/>
      <c r="H287" s="7" t="b">
        <f t="shared" si="4"/>
        <v>1</v>
      </c>
    </row>
    <row r="288" spans="1:8" ht="15">
      <c r="A288" s="10"/>
      <c r="B288" s="11" t="s">
        <v>55</v>
      </c>
      <c r="C288" s="37">
        <v>33.006</v>
      </c>
      <c r="D288" s="37">
        <v>33.006</v>
      </c>
      <c r="E288" s="37"/>
      <c r="F288" s="38"/>
      <c r="H288" s="7" t="b">
        <f t="shared" si="4"/>
        <v>1</v>
      </c>
    </row>
    <row r="289" spans="1:8" s="21" customFormat="1" ht="15">
      <c r="A289" s="3">
        <v>4</v>
      </c>
      <c r="B289" s="4" t="s">
        <v>92</v>
      </c>
      <c r="C289" s="5">
        <f>SUM(C290)</f>
        <v>0.402</v>
      </c>
      <c r="D289" s="5">
        <f>SUM(D290)</f>
        <v>0.2</v>
      </c>
      <c r="E289" s="5">
        <f>SUM(E290)</f>
        <v>0</v>
      </c>
      <c r="F289" s="6">
        <f>SUM(F290)</f>
        <v>0.202</v>
      </c>
      <c r="H289" s="7" t="b">
        <f t="shared" si="4"/>
        <v>1</v>
      </c>
    </row>
    <row r="290" spans="1:8" ht="15">
      <c r="A290" s="8"/>
      <c r="B290" s="9" t="s">
        <v>55</v>
      </c>
      <c r="C290" s="19">
        <v>0.402</v>
      </c>
      <c r="D290" s="19">
        <v>0.2</v>
      </c>
      <c r="E290" s="19"/>
      <c r="F290" s="20">
        <v>0.202</v>
      </c>
      <c r="H290" s="7" t="b">
        <f t="shared" si="4"/>
        <v>1</v>
      </c>
    </row>
    <row r="291" spans="1:8" s="21" customFormat="1" ht="15">
      <c r="A291" s="3">
        <v>5</v>
      </c>
      <c r="B291" s="4" t="s">
        <v>76</v>
      </c>
      <c r="C291" s="5">
        <f>C292</f>
        <v>1.697</v>
      </c>
      <c r="D291" s="5">
        <f>D292</f>
        <v>0.2</v>
      </c>
      <c r="E291" s="5">
        <f>E292</f>
        <v>0</v>
      </c>
      <c r="F291" s="6">
        <f>F292</f>
        <v>1.497</v>
      </c>
      <c r="H291" s="7" t="b">
        <f t="shared" si="4"/>
        <v>1</v>
      </c>
    </row>
    <row r="292" spans="1:8" s="21" customFormat="1" ht="15.75" thickBot="1">
      <c r="A292" s="8"/>
      <c r="B292" s="9" t="s">
        <v>42</v>
      </c>
      <c r="C292" s="19">
        <v>1.697</v>
      </c>
      <c r="D292" s="19">
        <v>0.2</v>
      </c>
      <c r="E292" s="19"/>
      <c r="F292" s="20">
        <v>1.497</v>
      </c>
      <c r="H292" s="7" t="b">
        <f t="shared" si="4"/>
        <v>1</v>
      </c>
    </row>
    <row r="293" spans="1:8" ht="15">
      <c r="A293" s="111"/>
      <c r="B293" s="112" t="s">
        <v>32</v>
      </c>
      <c r="C293" s="113">
        <f>C279</f>
        <v>109.02</v>
      </c>
      <c r="D293" s="113">
        <f>D279</f>
        <v>101.161</v>
      </c>
      <c r="E293" s="113">
        <f>E279</f>
        <v>0</v>
      </c>
      <c r="F293" s="114">
        <f>F279</f>
        <v>7.859</v>
      </c>
      <c r="H293" s="7" t="b">
        <f t="shared" si="4"/>
        <v>1</v>
      </c>
    </row>
    <row r="294" spans="1:8" ht="15">
      <c r="A294" s="148" t="s">
        <v>79</v>
      </c>
      <c r="B294" s="149"/>
      <c r="C294" s="149"/>
      <c r="D294" s="149"/>
      <c r="E294" s="149"/>
      <c r="F294" s="150"/>
      <c r="H294" s="7" t="b">
        <f t="shared" si="4"/>
        <v>1</v>
      </c>
    </row>
    <row r="295" spans="1:8" ht="15">
      <c r="A295" s="52"/>
      <c r="B295" s="115" t="s">
        <v>31</v>
      </c>
      <c r="C295" s="116">
        <f>C296+C298</f>
        <v>9.63</v>
      </c>
      <c r="D295" s="116">
        <f>D296+D298</f>
        <v>3.5</v>
      </c>
      <c r="E295" s="116">
        <f>E296+E298</f>
        <v>0</v>
      </c>
      <c r="F295" s="117">
        <f>F296+F298</f>
        <v>6.130000000000001</v>
      </c>
      <c r="H295" s="7" t="b">
        <f t="shared" si="4"/>
        <v>1</v>
      </c>
    </row>
    <row r="296" spans="1:8" ht="15">
      <c r="A296" s="3">
        <v>1</v>
      </c>
      <c r="B296" s="13" t="s">
        <v>80</v>
      </c>
      <c r="C296" s="5">
        <f>SUM(C297)</f>
        <v>6.24</v>
      </c>
      <c r="D296" s="5">
        <f>SUM(D297)</f>
        <v>3.5</v>
      </c>
      <c r="E296" s="5">
        <f>SUM(E297)</f>
        <v>0</v>
      </c>
      <c r="F296" s="6">
        <f>SUM(F297)</f>
        <v>2.74</v>
      </c>
      <c r="H296" s="7" t="b">
        <f t="shared" si="4"/>
        <v>1</v>
      </c>
    </row>
    <row r="297" spans="1:8" ht="15">
      <c r="A297" s="8"/>
      <c r="B297" s="15" t="s">
        <v>55</v>
      </c>
      <c r="C297" s="19">
        <v>6.24</v>
      </c>
      <c r="D297" s="19">
        <v>3.5</v>
      </c>
      <c r="E297" s="19"/>
      <c r="F297" s="20">
        <v>2.74</v>
      </c>
      <c r="H297" s="7" t="b">
        <f t="shared" si="4"/>
        <v>1</v>
      </c>
    </row>
    <row r="298" spans="1:8" ht="15">
      <c r="A298" s="3">
        <v>2</v>
      </c>
      <c r="B298" s="13" t="s">
        <v>84</v>
      </c>
      <c r="C298" s="5">
        <f>SUM(C299)</f>
        <v>3.39</v>
      </c>
      <c r="D298" s="5">
        <f>SUM(D299)</f>
        <v>0</v>
      </c>
      <c r="E298" s="5">
        <f>SUM(E299)</f>
        <v>0</v>
      </c>
      <c r="F298" s="6">
        <f>SUM(F299)</f>
        <v>3.39</v>
      </c>
      <c r="H298" s="7" t="b">
        <f t="shared" si="4"/>
        <v>1</v>
      </c>
    </row>
    <row r="299" spans="1:8" ht="15">
      <c r="A299" s="14"/>
      <c r="B299" s="15" t="s">
        <v>28</v>
      </c>
      <c r="C299" s="19">
        <v>3.39</v>
      </c>
      <c r="D299" s="19"/>
      <c r="E299" s="19"/>
      <c r="F299" s="20">
        <v>3.39</v>
      </c>
      <c r="H299" s="7" t="b">
        <f t="shared" si="4"/>
        <v>1</v>
      </c>
    </row>
    <row r="300" spans="1:6" ht="15.75" thickBot="1">
      <c r="A300" s="118"/>
      <c r="B300" s="119" t="s">
        <v>27</v>
      </c>
      <c r="C300" s="131">
        <f>C293+C277+C215+C194+C295</f>
        <v>8349.588</v>
      </c>
      <c r="D300" s="131">
        <f>D293+D277+D215+D194+D295</f>
        <v>5593.2429999999995</v>
      </c>
      <c r="E300" s="131">
        <f>E293+E277+E215+E194+E295</f>
        <v>0</v>
      </c>
      <c r="F300" s="132">
        <f>F293+F277+F215+F194+F295</f>
        <v>3073.2910000000006</v>
      </c>
    </row>
    <row r="301" spans="1:6" ht="15">
      <c r="A301" s="120"/>
      <c r="B301" s="120"/>
      <c r="C301" s="121"/>
      <c r="D301" s="121"/>
      <c r="E301" s="120"/>
      <c r="F301" s="121"/>
    </row>
    <row r="302" spans="1:6" ht="15">
      <c r="A302" s="120"/>
      <c r="B302" s="120"/>
      <c r="C302" s="121"/>
      <c r="D302" s="121"/>
      <c r="E302" s="120"/>
      <c r="F302" s="121"/>
    </row>
    <row r="303" ht="16.5" customHeight="1"/>
    <row r="305" spans="2:6" ht="15">
      <c r="B305" s="122"/>
      <c r="D305" s="133"/>
      <c r="E305" s="133"/>
      <c r="F305" s="133"/>
    </row>
  </sheetData>
  <sheetProtection/>
  <mergeCells count="17">
    <mergeCell ref="A294:F294"/>
    <mergeCell ref="F8:F9"/>
    <mergeCell ref="A11:F11"/>
    <mergeCell ref="A8:A9"/>
    <mergeCell ref="B8:B9"/>
    <mergeCell ref="D8:D9"/>
    <mergeCell ref="E8:E9"/>
    <mergeCell ref="D305:F305"/>
    <mergeCell ref="A1:F1"/>
    <mergeCell ref="A278:F278"/>
    <mergeCell ref="A3:F3"/>
    <mergeCell ref="A4:F4"/>
    <mergeCell ref="A5:F5"/>
    <mergeCell ref="A6:F6"/>
    <mergeCell ref="A216:F216"/>
    <mergeCell ref="A195:F195"/>
    <mergeCell ref="C8:C9"/>
  </mergeCells>
  <printOptions/>
  <pageMargins left="0.9448818897637796" right="0.35433070866141736" top="0.7874015748031497" bottom="0.6692913385826772" header="0.5118110236220472" footer="0.5118110236220472"/>
  <pageSetup horizontalDpi="600" verticalDpi="600" orientation="portrait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6384" width="9.140625" style="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E56" sqref="E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S. Kostova</dc:creator>
  <cp:keywords/>
  <dc:description/>
  <cp:lastModifiedBy>Antonina S. Kostova</cp:lastModifiedBy>
  <cp:lastPrinted>2018-11-23T08:59:14Z</cp:lastPrinted>
  <dcterms:created xsi:type="dcterms:W3CDTF">1996-10-14T23:33:28Z</dcterms:created>
  <dcterms:modified xsi:type="dcterms:W3CDTF">2018-11-23T09:03:56Z</dcterms:modified>
  <cp:category/>
  <cp:version/>
  <cp:contentType/>
  <cp:contentStatus/>
</cp:coreProperties>
</file>