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12590" windowHeight="11760" tabRatio="946" activeTab="0"/>
  </bookViews>
  <sheets>
    <sheet name="Sheet2" sheetId="1" r:id="rId1"/>
    <sheet name="Sheet3" sheetId="2" r:id="rId2"/>
  </sheets>
  <definedNames>
    <definedName name="_xlnm._FilterDatabase" localSheetId="0" hidden="1">'Sheet2'!$B$1:$B$941</definedName>
  </definedNames>
  <calcPr fullCalcOnLoad="1"/>
</workbook>
</file>

<file path=xl/sharedStrings.xml><?xml version="1.0" encoding="utf-8"?>
<sst xmlns="http://schemas.openxmlformats.org/spreadsheetml/2006/main" count="1094" uniqueCount="226">
  <si>
    <t>Инвентаризирани фиданки</t>
  </si>
  <si>
    <t>В това число:</t>
  </si>
  <si>
    <t>хил. бр.</t>
  </si>
  <si>
    <t>годни за залесяване, хил. бр.</t>
  </si>
  <si>
    <t>остават за доотглежда-не, хил. бр.</t>
  </si>
  <si>
    <t xml:space="preserve"> </t>
  </si>
  <si>
    <t>Вид на фиданките</t>
  </si>
  <si>
    <t>ЕДНОГОДИШНИ</t>
  </si>
  <si>
    <t>Птиче грозде</t>
  </si>
  <si>
    <t>ОБЩО ДВЕГОДИШНИ</t>
  </si>
  <si>
    <t>ОБЩО ТРИГОДИШНИ</t>
  </si>
  <si>
    <t>ОБЩО ЧЕТИРИГОДИШНИ</t>
  </si>
  <si>
    <t>ОБЩО ПЕТГОДИШНИ</t>
  </si>
  <si>
    <t>ДВЕГОДИШНИ</t>
  </si>
  <si>
    <t>ТРИГОДИШНИ</t>
  </si>
  <si>
    <t>ЧЕТИРИГОДИШНИ</t>
  </si>
  <si>
    <t>ПЕТГОДИШНИ</t>
  </si>
  <si>
    <t>Бор черен</t>
  </si>
  <si>
    <t>Кедър атласки</t>
  </si>
  <si>
    <t>Мура бяла</t>
  </si>
  <si>
    <t>Смърч обикновен</t>
  </si>
  <si>
    <t>Смърч сребрист</t>
  </si>
  <si>
    <t>Бук обикновен</t>
  </si>
  <si>
    <t>Джанка</t>
  </si>
  <si>
    <t>Дъб червен</t>
  </si>
  <si>
    <t>Кестен обикновен</t>
  </si>
  <si>
    <t>Киселица</t>
  </si>
  <si>
    <t>Круша дива</t>
  </si>
  <si>
    <t>Шестил</t>
  </si>
  <si>
    <t>Бор бял</t>
  </si>
  <si>
    <t>Ела обикновена</t>
  </si>
  <si>
    <t>І.</t>
  </si>
  <si>
    <t>ІІ.</t>
  </si>
  <si>
    <t>Акация бяла</t>
  </si>
  <si>
    <t>Дъб космат</t>
  </si>
  <si>
    <t>Дъб летен</t>
  </si>
  <si>
    <t>Кестен конски</t>
  </si>
  <si>
    <t>Липа сребролистна</t>
  </si>
  <si>
    <t>Явор обикновен</t>
  </si>
  <si>
    <t>Ясен американски</t>
  </si>
  <si>
    <t>Махония</t>
  </si>
  <si>
    <t>Ясен планински</t>
  </si>
  <si>
    <t>Офика</t>
  </si>
  <si>
    <t>Махалебка</t>
  </si>
  <si>
    <t>ШЕСТГОДИШНИ</t>
  </si>
  <si>
    <t>ІІІ.</t>
  </si>
  <si>
    <t>ІV.</t>
  </si>
  <si>
    <t>V.</t>
  </si>
  <si>
    <t>VІ.</t>
  </si>
  <si>
    <t>Кипарис аризонски</t>
  </si>
  <si>
    <t>Кипарис обикновен</t>
  </si>
  <si>
    <t>Туя източна</t>
  </si>
  <si>
    <t>ХРАСТИ</t>
  </si>
  <si>
    <t>Кисел трън</t>
  </si>
  <si>
    <t>ИГЛОЛИСТНИ</t>
  </si>
  <si>
    <t>ШИРОКОЛИСТНИ</t>
  </si>
  <si>
    <t>Ясен полски</t>
  </si>
  <si>
    <t>Албиция</t>
  </si>
  <si>
    <t>Р Е К А П И Т У Л А Ц И Я</t>
  </si>
  <si>
    <t>Ела испанска</t>
  </si>
  <si>
    <t>Дъб благун</t>
  </si>
  <si>
    <t>Дъб цер</t>
  </si>
  <si>
    <t>Явор ясенолистен</t>
  </si>
  <si>
    <t>Дюла японска</t>
  </si>
  <si>
    <t>Скоруша</t>
  </si>
  <si>
    <t>Мекиш</t>
  </si>
  <si>
    <t>ОБЩО ШЕСТГОДИШНИ</t>
  </si>
  <si>
    <t>ОБЩО СЕМЕНИЩНИ</t>
  </si>
  <si>
    <t xml:space="preserve">    </t>
  </si>
  <si>
    <t>VІІ.</t>
  </si>
  <si>
    <t>в това число:</t>
  </si>
  <si>
    <t>Туя западна</t>
  </si>
  <si>
    <t>Див рожков</t>
  </si>
  <si>
    <t>Арония</t>
  </si>
  <si>
    <t>Кедър хималайски</t>
  </si>
  <si>
    <t>Орех обикновен</t>
  </si>
  <si>
    <t>Пираканта</t>
  </si>
  <si>
    <t>ОБЩО СЕДЕМГОДИШНИ</t>
  </si>
  <si>
    <t>СЕДЕМГОДИШНИ</t>
  </si>
  <si>
    <t>за инвентаризация на посевите в държавните горски разсадници</t>
  </si>
  <si>
    <t xml:space="preserve">Nо по ред </t>
  </si>
  <si>
    <t xml:space="preserve">Засети семена </t>
  </si>
  <si>
    <t>В СЕМЕНИЩА НА ОТКРИТО</t>
  </si>
  <si>
    <t>Китайски мехурник</t>
  </si>
  <si>
    <t>ОБЩО :</t>
  </si>
  <si>
    <t>В ОРАНЖЕРИИ И ПАРНИЦИ</t>
  </si>
  <si>
    <t>ОСЕМГОДИШНИ</t>
  </si>
  <si>
    <t xml:space="preserve">ОБОБЩИТЕЛЕН  ПРОТОКОЛ </t>
  </si>
  <si>
    <t>Лавровишна</t>
  </si>
  <si>
    <t>Ела кавказка</t>
  </si>
  <si>
    <t>VІІІ.</t>
  </si>
  <si>
    <t>Ела сребриста</t>
  </si>
  <si>
    <t>Пауловния</t>
  </si>
  <si>
    <t>СЗДП - ВРАЦА</t>
  </si>
  <si>
    <t>СЦДП - ГАБРОВО</t>
  </si>
  <si>
    <t>ЮЗДП - БЛАГОЕВГРАД</t>
  </si>
  <si>
    <t>ЮЦДП - СМОЛЯН</t>
  </si>
  <si>
    <t>ЮИДП - СЛИВЕН</t>
  </si>
  <si>
    <t>Брекиня</t>
  </si>
  <si>
    <t xml:space="preserve">Кедър атласки </t>
  </si>
  <si>
    <t xml:space="preserve">Смърч обикновен </t>
  </si>
  <si>
    <t xml:space="preserve">ИГЛОЛИСТНИ </t>
  </si>
  <si>
    <t xml:space="preserve">VІ. </t>
  </si>
  <si>
    <t>Секвоя гигантска</t>
  </si>
  <si>
    <t xml:space="preserve">Ела обикновена </t>
  </si>
  <si>
    <t>ДЕВЕТГОДИШНИ</t>
  </si>
  <si>
    <t>СИДП - ШУМЕН</t>
  </si>
  <si>
    <t xml:space="preserve">Явор обикновен </t>
  </si>
  <si>
    <t>м</t>
  </si>
  <si>
    <t>кг</t>
  </si>
  <si>
    <t>бр./м</t>
  </si>
  <si>
    <t>остават за доотглеж-дане, хил. бр.</t>
  </si>
  <si>
    <t>Глициния китайска</t>
  </si>
  <si>
    <t>Глициния японска</t>
  </si>
  <si>
    <t>Европейска фен дланта</t>
  </si>
  <si>
    <t>Елхолизия</t>
  </si>
  <si>
    <t>Тромпетно цвете (кампсис)</t>
  </si>
  <si>
    <t>Дюля японска</t>
  </si>
  <si>
    <t>Клек</t>
  </si>
  <si>
    <t xml:space="preserve">Дрян обикновен </t>
  </si>
  <si>
    <t xml:space="preserve">Кисел трън </t>
  </si>
  <si>
    <t>ІХ.</t>
  </si>
  <si>
    <t>ВСИЧКО иглолистни</t>
  </si>
  <si>
    <t>ВСИЧКО храсти</t>
  </si>
  <si>
    <t>ВСИЧКО широколистни</t>
  </si>
  <si>
    <t>Гледичия тришипна</t>
  </si>
  <si>
    <t xml:space="preserve">ОБЩО ОСЕМГОДИШНИ </t>
  </si>
  <si>
    <t>VІІІ</t>
  </si>
  <si>
    <t>Бреза обикновена</t>
  </si>
  <si>
    <t>ОТДЕЛ "ДЪРЖАВНИ ГОРСКИ ПРЕДПРИЯТИЯ" В МЗХ</t>
  </si>
  <si>
    <t>Приложение № 15</t>
  </si>
  <si>
    <t>към чл. 35, ал. 3</t>
  </si>
  <si>
    <t>Х.</t>
  </si>
  <si>
    <t>ДЕСЕТГОДИШНИ</t>
  </si>
  <si>
    <t xml:space="preserve">Дъб зимен </t>
  </si>
  <si>
    <t>ОБЩО ЕДНОГОДИШНИ</t>
  </si>
  <si>
    <t>Платан източен</t>
  </si>
  <si>
    <t>Бреза обкновена</t>
  </si>
  <si>
    <t>Кипарис блатен</t>
  </si>
  <si>
    <t>Дървовидна ружа</t>
  </si>
  <si>
    <t>ЮЗДП - БЛАГОЕВГРАД m2</t>
  </si>
  <si>
    <t>Котонеастър дамеров</t>
  </si>
  <si>
    <t xml:space="preserve">X. </t>
  </si>
  <si>
    <t>VIII.</t>
  </si>
  <si>
    <t>Амброво дърво (ликвидамбър)</t>
  </si>
  <si>
    <t xml:space="preserve">Люляк </t>
  </si>
  <si>
    <t xml:space="preserve">ІV. </t>
  </si>
  <si>
    <t xml:space="preserve">ОБЩО ДЕСЕТГОДИШНИ </t>
  </si>
  <si>
    <t>Кипарис об. pyramidalis</t>
  </si>
  <si>
    <t>Кипарис об. horizontalis</t>
  </si>
  <si>
    <t>Клен червен</t>
  </si>
  <si>
    <t>Глициния</t>
  </si>
  <si>
    <t>Метасеквоя</t>
  </si>
  <si>
    <t>Синя слива</t>
  </si>
  <si>
    <t xml:space="preserve">Аморфа </t>
  </si>
  <si>
    <t xml:space="preserve">ІІІ. </t>
  </si>
  <si>
    <t>І</t>
  </si>
  <si>
    <t>Гинко билоба</t>
  </si>
  <si>
    <t>Златен дъжд</t>
  </si>
  <si>
    <t>Мукина</t>
  </si>
  <si>
    <t>Явор гинала</t>
  </si>
  <si>
    <t>Леска</t>
  </si>
  <si>
    <t>XІ.</t>
  </si>
  <si>
    <t>ХІІ.</t>
  </si>
  <si>
    <t>ІІI.</t>
  </si>
  <si>
    <t>Туя смарагдова</t>
  </si>
  <si>
    <t>Айлант</t>
  </si>
  <si>
    <t>Мелия</t>
  </si>
  <si>
    <t>Череша обикновена/ дива</t>
  </si>
  <si>
    <t xml:space="preserve">Леска </t>
  </si>
  <si>
    <t xml:space="preserve">Леска обикновена </t>
  </si>
  <si>
    <t>Люляк</t>
  </si>
  <si>
    <t>ОБЩО ДЕВЕТГОДИШНИ</t>
  </si>
  <si>
    <t>Еводия</t>
  </si>
  <si>
    <t>Магнолия вечнозелена</t>
  </si>
  <si>
    <t>Нар</t>
  </si>
  <si>
    <t>ЕДИНАДЕСЕТГОДИШНИ</t>
  </si>
  <si>
    <t>ОБЩО ЕДИНАДЕСЕТГОДИШНИ</t>
  </si>
  <si>
    <t>ДВАНАДЕСЕТГОДИШНИ</t>
  </si>
  <si>
    <t>ОБЩО ДВАНАДЕСЕТГОДИШНИ</t>
  </si>
  <si>
    <t>ТРИНАДЕСЕТГОДИШНИ</t>
  </si>
  <si>
    <t>Орех</t>
  </si>
  <si>
    <t>Орех черен</t>
  </si>
  <si>
    <t xml:space="preserve">Платан източен </t>
  </si>
  <si>
    <t>ОБЩО ТРИНАДЕСЕТГОДИШНИ</t>
  </si>
  <si>
    <t>VII.</t>
  </si>
  <si>
    <t>XIII.</t>
  </si>
  <si>
    <t>IІ.</t>
  </si>
  <si>
    <t>ІI</t>
  </si>
  <si>
    <t>ІI.</t>
  </si>
  <si>
    <t>ІIІ</t>
  </si>
  <si>
    <t>VI.</t>
  </si>
  <si>
    <t xml:space="preserve">VІI. </t>
  </si>
  <si>
    <t>VІI.</t>
  </si>
  <si>
    <t>VIІ.</t>
  </si>
  <si>
    <t xml:space="preserve">VIІ. </t>
  </si>
  <si>
    <t xml:space="preserve">VIІІ. </t>
  </si>
  <si>
    <t>VІIІ</t>
  </si>
  <si>
    <t>VІІI</t>
  </si>
  <si>
    <t>VІІI.</t>
  </si>
  <si>
    <t>IX.</t>
  </si>
  <si>
    <t>ХI.</t>
  </si>
  <si>
    <t>ХIІ.</t>
  </si>
  <si>
    <t>ХІI</t>
  </si>
  <si>
    <t>ХII</t>
  </si>
  <si>
    <t>ХІI.</t>
  </si>
  <si>
    <t>I.</t>
  </si>
  <si>
    <t>Дугласка зелена</t>
  </si>
  <si>
    <t>Смърч сръбски</t>
  </si>
  <si>
    <t xml:space="preserve">Бук обикновен </t>
  </si>
  <si>
    <t xml:space="preserve">Бряст </t>
  </si>
  <si>
    <t xml:space="preserve"> от м. септември 2017 г.</t>
  </si>
  <si>
    <t>Копривка южна</t>
  </si>
  <si>
    <t>ХІІI.</t>
  </si>
  <si>
    <t>ХІIІ.</t>
  </si>
  <si>
    <t>ХІV.</t>
  </si>
  <si>
    <t>ЧЕТИРИНАДЕСЕТГОДИШНИ</t>
  </si>
  <si>
    <t>ОБЩО ЧЕТИРИНАДЕСЕТГОДИШНИ</t>
  </si>
  <si>
    <t>ЮЦДП - СМОЛЯН m2</t>
  </si>
  <si>
    <t>Пауловня</t>
  </si>
  <si>
    <t>Платан западен</t>
  </si>
  <si>
    <t>Дрян обикновен</t>
  </si>
  <si>
    <t>Върба миризлива</t>
  </si>
  <si>
    <t>Ела гръцка</t>
  </si>
  <si>
    <t>Котонеастър дамелов</t>
  </si>
  <si>
    <t>XIV.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</si>
</sst>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85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185" fontId="20" fillId="0" borderId="0" xfId="0" applyNumberFormat="1" applyFont="1" applyFill="1" applyAlignment="1">
      <alignment/>
    </xf>
    <xf numFmtId="0" fontId="20" fillId="0" borderId="0" xfId="0" applyFont="1" applyFill="1" applyAlignment="1">
      <alignment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right" vertical="center" wrapText="1"/>
    </xf>
    <xf numFmtId="185" fontId="21" fillId="0" borderId="13" xfId="0" applyNumberFormat="1" applyFont="1" applyFill="1" applyBorder="1" applyAlignment="1">
      <alignment horizontal="right" vertical="center" wrapText="1"/>
    </xf>
    <xf numFmtId="185" fontId="21" fillId="0" borderId="14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right" vertical="center" wrapText="1"/>
    </xf>
    <xf numFmtId="185" fontId="21" fillId="0" borderId="15" xfId="0" applyNumberFormat="1" applyFont="1" applyFill="1" applyBorder="1" applyAlignment="1">
      <alignment horizontal="right" vertical="center" wrapText="1"/>
    </xf>
    <xf numFmtId="185" fontId="21" fillId="0" borderId="16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right" vertical="center" wrapText="1"/>
    </xf>
    <xf numFmtId="1" fontId="21" fillId="0" borderId="17" xfId="0" applyNumberFormat="1" applyFont="1" applyFill="1" applyBorder="1" applyAlignment="1">
      <alignment horizontal="right" vertical="center" wrapText="1"/>
    </xf>
    <xf numFmtId="185" fontId="21" fillId="0" borderId="17" xfId="0" applyNumberFormat="1" applyFont="1" applyFill="1" applyBorder="1" applyAlignment="1">
      <alignment horizontal="right" vertical="center" wrapText="1"/>
    </xf>
    <xf numFmtId="185" fontId="21" fillId="0" borderId="18" xfId="0" applyNumberFormat="1" applyFont="1" applyFill="1" applyBorder="1" applyAlignment="1">
      <alignment horizontal="right" vertical="center" wrapText="1"/>
    </xf>
    <xf numFmtId="2" fontId="20" fillId="0" borderId="19" xfId="0" applyNumberFormat="1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right" vertical="center" wrapText="1"/>
    </xf>
    <xf numFmtId="1" fontId="20" fillId="0" borderId="19" xfId="0" applyNumberFormat="1" applyFont="1" applyFill="1" applyBorder="1" applyAlignment="1">
      <alignment horizontal="right" vertical="top" wrapText="1"/>
    </xf>
    <xf numFmtId="185" fontId="20" fillId="0" borderId="19" xfId="0" applyNumberFormat="1" applyFont="1" applyFill="1" applyBorder="1" applyAlignment="1">
      <alignment horizontal="right" vertical="center" wrapText="1"/>
    </xf>
    <xf numFmtId="185" fontId="20" fillId="0" borderId="2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right" vertical="center" wrapText="1"/>
    </xf>
    <xf numFmtId="185" fontId="20" fillId="0" borderId="10" xfId="0" applyNumberFormat="1" applyFont="1" applyFill="1" applyBorder="1" applyAlignment="1">
      <alignment horizontal="right" vertical="center" wrapText="1"/>
    </xf>
    <xf numFmtId="185" fontId="20" fillId="0" borderId="21" xfId="0" applyNumberFormat="1" applyFont="1" applyFill="1" applyBorder="1" applyAlignment="1">
      <alignment horizontal="right" vertical="center" wrapText="1"/>
    </xf>
    <xf numFmtId="2" fontId="21" fillId="0" borderId="22" xfId="0" applyNumberFormat="1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right" vertical="center" wrapText="1"/>
    </xf>
    <xf numFmtId="1" fontId="21" fillId="0" borderId="22" xfId="0" applyNumberFormat="1" applyFont="1" applyFill="1" applyBorder="1" applyAlignment="1">
      <alignment horizontal="right" vertical="top" wrapText="1"/>
    </xf>
    <xf numFmtId="185" fontId="21" fillId="0" borderId="22" xfId="0" applyNumberFormat="1" applyFont="1" applyFill="1" applyBorder="1" applyAlignment="1">
      <alignment horizontal="right" vertical="center" wrapText="1"/>
    </xf>
    <xf numFmtId="185" fontId="21" fillId="0" borderId="23" xfId="0" applyNumberFormat="1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right" vertical="center" wrapText="1"/>
    </xf>
    <xf numFmtId="1" fontId="20" fillId="0" borderId="24" xfId="0" applyNumberFormat="1" applyFont="1" applyFill="1" applyBorder="1" applyAlignment="1">
      <alignment horizontal="right" vertical="top" wrapText="1"/>
    </xf>
    <xf numFmtId="185" fontId="20" fillId="0" borderId="24" xfId="0" applyNumberFormat="1" applyFont="1" applyFill="1" applyBorder="1" applyAlignment="1">
      <alignment horizontal="right" vertical="center" wrapText="1"/>
    </xf>
    <xf numFmtId="185" fontId="20" fillId="0" borderId="25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2" fontId="20" fillId="0" borderId="24" xfId="0" applyNumberFormat="1" applyFont="1" applyFill="1" applyBorder="1" applyAlignment="1">
      <alignment horizontal="left" vertical="top" wrapText="1"/>
    </xf>
    <xf numFmtId="2" fontId="21" fillId="0" borderId="26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right" vertical="top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right" vertical="center" wrapText="1"/>
    </xf>
    <xf numFmtId="1" fontId="20" fillId="0" borderId="15" xfId="0" applyNumberFormat="1" applyFont="1" applyFill="1" applyBorder="1" applyAlignment="1">
      <alignment horizontal="right" vertical="top" wrapText="1"/>
    </xf>
    <xf numFmtId="185" fontId="20" fillId="0" borderId="15" xfId="0" applyNumberFormat="1" applyFont="1" applyFill="1" applyBorder="1" applyAlignment="1">
      <alignment horizontal="right" vertical="center" wrapText="1"/>
    </xf>
    <xf numFmtId="185" fontId="20" fillId="0" borderId="16" xfId="0" applyNumberFormat="1" applyFont="1" applyFill="1" applyBorder="1" applyAlignment="1">
      <alignment horizontal="right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0" fontId="20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right" vertical="center" wrapText="1"/>
    </xf>
    <xf numFmtId="1" fontId="20" fillId="0" borderId="26" xfId="0" applyNumberFormat="1" applyFont="1" applyFill="1" applyBorder="1" applyAlignment="1">
      <alignment horizontal="right" vertical="top" wrapText="1"/>
    </xf>
    <xf numFmtId="0" fontId="21" fillId="0" borderId="27" xfId="0" applyFont="1" applyFill="1" applyBorder="1" applyAlignment="1">
      <alignment horizontal="right" vertical="center" wrapText="1"/>
    </xf>
    <xf numFmtId="1" fontId="21" fillId="0" borderId="17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right" vertical="center" wrapText="1"/>
    </xf>
    <xf numFmtId="185" fontId="21" fillId="0" borderId="28" xfId="0" applyNumberFormat="1" applyFont="1" applyFill="1" applyBorder="1" applyAlignment="1">
      <alignment horizontal="right" vertical="center" wrapText="1"/>
    </xf>
    <xf numFmtId="185" fontId="21" fillId="0" borderId="29" xfId="0" applyNumberFormat="1" applyFont="1" applyFill="1" applyBorder="1" applyAlignment="1">
      <alignment horizontal="right" vertical="center" wrapText="1"/>
    </xf>
    <xf numFmtId="1" fontId="20" fillId="0" borderId="28" xfId="0" applyNumberFormat="1" applyFont="1" applyFill="1" applyBorder="1" applyAlignment="1">
      <alignment horizontal="righ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" fontId="21" fillId="0" borderId="22" xfId="0" applyNumberFormat="1" applyFont="1" applyFill="1" applyBorder="1" applyAlignment="1">
      <alignment horizontal="right" vertical="center" wrapText="1"/>
    </xf>
    <xf numFmtId="185" fontId="21" fillId="0" borderId="26" xfId="0" applyNumberFormat="1" applyFont="1" applyFill="1" applyBorder="1" applyAlignment="1">
      <alignment horizontal="right" vertical="center" wrapText="1"/>
    </xf>
    <xf numFmtId="185" fontId="21" fillId="0" borderId="27" xfId="0" applyNumberFormat="1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right" vertical="center" wrapText="1"/>
    </xf>
    <xf numFmtId="185" fontId="20" fillId="0" borderId="26" xfId="0" applyNumberFormat="1" applyFont="1" applyFill="1" applyBorder="1" applyAlignment="1">
      <alignment horizontal="right" vertical="center" wrapText="1"/>
    </xf>
    <xf numFmtId="185" fontId="20" fillId="0" borderId="27" xfId="0" applyNumberFormat="1" applyFont="1" applyFill="1" applyBorder="1" applyAlignment="1">
      <alignment horizontal="right" vertical="center" wrapText="1"/>
    </xf>
    <xf numFmtId="1" fontId="20" fillId="0" borderId="24" xfId="0" applyNumberFormat="1" applyFont="1" applyFill="1" applyBorder="1" applyAlignment="1">
      <alignment horizontal="right" vertical="center" wrapText="1"/>
    </xf>
    <xf numFmtId="1" fontId="20" fillId="0" borderId="30" xfId="0" applyNumberFormat="1" applyFont="1" applyFill="1" applyBorder="1" applyAlignment="1">
      <alignment horizontal="right" vertical="top" wrapText="1"/>
    </xf>
    <xf numFmtId="1" fontId="21" fillId="0" borderId="26" xfId="0" applyNumberFormat="1" applyFont="1" applyFill="1" applyBorder="1" applyAlignment="1">
      <alignment horizontal="right" vertical="center" wrapText="1"/>
    </xf>
    <xf numFmtId="0" fontId="21" fillId="0" borderId="31" xfId="0" applyFont="1" applyFill="1" applyBorder="1" applyAlignment="1">
      <alignment horizontal="left" vertical="top" wrapText="1"/>
    </xf>
    <xf numFmtId="2" fontId="20" fillId="0" borderId="31" xfId="0" applyNumberFormat="1" applyFont="1" applyFill="1" applyBorder="1" applyAlignment="1">
      <alignment horizontal="right" vertical="top" wrapText="1"/>
    </xf>
    <xf numFmtId="1" fontId="20" fillId="0" borderId="31" xfId="0" applyNumberFormat="1" applyFont="1" applyFill="1" applyBorder="1" applyAlignment="1">
      <alignment horizontal="right" vertical="top" wrapText="1"/>
    </xf>
    <xf numFmtId="185" fontId="20" fillId="0" borderId="31" xfId="0" applyNumberFormat="1" applyFont="1" applyFill="1" applyBorder="1" applyAlignment="1">
      <alignment horizontal="right" vertical="top" wrapText="1"/>
    </xf>
    <xf numFmtId="185" fontId="20" fillId="0" borderId="32" xfId="0" applyNumberFormat="1" applyFont="1" applyFill="1" applyBorder="1" applyAlignment="1">
      <alignment horizontal="right" vertical="top" wrapText="1"/>
    </xf>
    <xf numFmtId="0" fontId="21" fillId="0" borderId="28" xfId="0" applyFont="1" applyFill="1" applyBorder="1" applyAlignment="1">
      <alignment horizontal="left" vertical="top" wrapText="1"/>
    </xf>
    <xf numFmtId="2" fontId="20" fillId="0" borderId="28" xfId="0" applyNumberFormat="1" applyFont="1" applyFill="1" applyBorder="1" applyAlignment="1">
      <alignment horizontal="right" vertical="top" wrapText="1"/>
    </xf>
    <xf numFmtId="185" fontId="20" fillId="0" borderId="28" xfId="0" applyNumberFormat="1" applyFont="1" applyFill="1" applyBorder="1" applyAlignment="1">
      <alignment horizontal="right" vertical="top" wrapText="1"/>
    </xf>
    <xf numFmtId="185" fontId="20" fillId="0" borderId="29" xfId="0" applyNumberFormat="1" applyFont="1" applyFill="1" applyBorder="1" applyAlignment="1">
      <alignment horizontal="right" vertical="top" wrapText="1"/>
    </xf>
    <xf numFmtId="2" fontId="21" fillId="0" borderId="22" xfId="0" applyNumberFormat="1" applyFont="1" applyFill="1" applyBorder="1" applyAlignment="1">
      <alignment horizontal="right" vertical="top" wrapText="1"/>
    </xf>
    <xf numFmtId="185" fontId="21" fillId="0" borderId="22" xfId="0" applyNumberFormat="1" applyFont="1" applyFill="1" applyBorder="1" applyAlignment="1">
      <alignment horizontal="right" vertical="top" wrapText="1"/>
    </xf>
    <xf numFmtId="185" fontId="21" fillId="0" borderId="23" xfId="0" applyNumberFormat="1" applyFont="1" applyFill="1" applyBorder="1" applyAlignment="1">
      <alignment horizontal="right" vertical="top" wrapText="1"/>
    </xf>
    <xf numFmtId="2" fontId="20" fillId="0" borderId="19" xfId="0" applyNumberFormat="1" applyFont="1" applyFill="1" applyBorder="1" applyAlignment="1">
      <alignment horizontal="right" vertical="top" wrapText="1"/>
    </xf>
    <xf numFmtId="185" fontId="20" fillId="0" borderId="19" xfId="0" applyNumberFormat="1" applyFont="1" applyFill="1" applyBorder="1" applyAlignment="1">
      <alignment horizontal="right" vertical="top" wrapText="1"/>
    </xf>
    <xf numFmtId="185" fontId="20" fillId="0" borderId="2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/>
    </xf>
    <xf numFmtId="2" fontId="20" fillId="0" borderId="24" xfId="0" applyNumberFormat="1" applyFont="1" applyFill="1" applyBorder="1" applyAlignment="1">
      <alignment horizontal="right" vertical="top" wrapText="1"/>
    </xf>
    <xf numFmtId="185" fontId="20" fillId="0" borderId="24" xfId="0" applyNumberFormat="1" applyFont="1" applyFill="1" applyBorder="1" applyAlignment="1">
      <alignment horizontal="right" vertical="top" wrapText="1"/>
    </xf>
    <xf numFmtId="185" fontId="20" fillId="0" borderId="25" xfId="0" applyNumberFormat="1" applyFont="1" applyFill="1" applyBorder="1" applyAlignment="1">
      <alignment horizontal="right" vertical="top" wrapText="1"/>
    </xf>
    <xf numFmtId="2" fontId="21" fillId="0" borderId="26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 horizontal="right" vertical="top" wrapText="1"/>
    </xf>
    <xf numFmtId="185" fontId="21" fillId="0" borderId="26" xfId="0" applyNumberFormat="1" applyFont="1" applyFill="1" applyBorder="1" applyAlignment="1">
      <alignment horizontal="right" vertical="top" wrapText="1"/>
    </xf>
    <xf numFmtId="185" fontId="21" fillId="0" borderId="27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185" fontId="20" fillId="0" borderId="10" xfId="0" applyNumberFormat="1" applyFont="1" applyFill="1" applyBorder="1" applyAlignment="1">
      <alignment horizontal="right" vertical="top" wrapText="1"/>
    </xf>
    <xf numFmtId="185" fontId="20" fillId="0" borderId="21" xfId="0" applyNumberFormat="1" applyFont="1" applyFill="1" applyBorder="1" applyAlignment="1">
      <alignment horizontal="right" vertical="top" wrapText="1"/>
    </xf>
    <xf numFmtId="2" fontId="21" fillId="0" borderId="22" xfId="0" applyNumberFormat="1" applyFont="1" applyFill="1" applyBorder="1" applyAlignment="1">
      <alignment/>
    </xf>
    <xf numFmtId="0" fontId="21" fillId="0" borderId="33" xfId="0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 horizontal="right"/>
    </xf>
    <xf numFmtId="2" fontId="20" fillId="0" borderId="19" xfId="0" applyNumberFormat="1" applyFont="1" applyFill="1" applyBorder="1" applyAlignment="1">
      <alignment horizontal="right"/>
    </xf>
    <xf numFmtId="1" fontId="20" fillId="0" borderId="19" xfId="0" applyNumberFormat="1" applyFont="1" applyFill="1" applyBorder="1" applyAlignment="1">
      <alignment horizontal="right"/>
    </xf>
    <xf numFmtId="185" fontId="20" fillId="0" borderId="19" xfId="0" applyNumberFormat="1" applyFont="1" applyFill="1" applyBorder="1" applyAlignment="1">
      <alignment horizontal="right"/>
    </xf>
    <xf numFmtId="185" fontId="20" fillId="0" borderId="20" xfId="0" applyNumberFormat="1" applyFont="1" applyFill="1" applyBorder="1" applyAlignment="1">
      <alignment horizontal="right"/>
    </xf>
    <xf numFmtId="2" fontId="20" fillId="0" borderId="24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right"/>
    </xf>
    <xf numFmtId="185" fontId="20" fillId="0" borderId="24" xfId="0" applyNumberFormat="1" applyFont="1" applyFill="1" applyBorder="1" applyAlignment="1">
      <alignment horizontal="right"/>
    </xf>
    <xf numFmtId="185" fontId="20" fillId="0" borderId="25" xfId="0" applyNumberFormat="1" applyFont="1" applyFill="1" applyBorder="1" applyAlignment="1">
      <alignment horizontal="right"/>
    </xf>
    <xf numFmtId="2" fontId="20" fillId="0" borderId="30" xfId="0" applyNumberFormat="1" applyFont="1" applyFill="1" applyBorder="1" applyAlignment="1">
      <alignment horizontal="right" vertical="top" wrapText="1"/>
    </xf>
    <xf numFmtId="185" fontId="20" fillId="0" borderId="30" xfId="0" applyNumberFormat="1" applyFont="1" applyFill="1" applyBorder="1" applyAlignment="1">
      <alignment horizontal="right" vertical="top" wrapText="1"/>
    </xf>
    <xf numFmtId="185" fontId="20" fillId="0" borderId="34" xfId="0" applyNumberFormat="1" applyFont="1" applyFill="1" applyBorder="1" applyAlignment="1">
      <alignment horizontal="right" vertical="top" wrapText="1"/>
    </xf>
    <xf numFmtId="2" fontId="21" fillId="0" borderId="15" xfId="0" applyNumberFormat="1" applyFont="1" applyFill="1" applyBorder="1" applyAlignment="1">
      <alignment horizontal="left" vertical="top" wrapText="1"/>
    </xf>
    <xf numFmtId="2" fontId="20" fillId="0" borderId="15" xfId="0" applyNumberFormat="1" applyFont="1" applyFill="1" applyBorder="1" applyAlignment="1">
      <alignment horizontal="right" vertical="top" wrapText="1"/>
    </xf>
    <xf numFmtId="185" fontId="20" fillId="0" borderId="15" xfId="0" applyNumberFormat="1" applyFont="1" applyFill="1" applyBorder="1" applyAlignment="1">
      <alignment horizontal="right" vertical="top" wrapText="1"/>
    </xf>
    <xf numFmtId="185" fontId="20" fillId="0" borderId="16" xfId="0" applyNumberFormat="1" applyFont="1" applyFill="1" applyBorder="1" applyAlignment="1">
      <alignment horizontal="right" vertical="top" wrapText="1"/>
    </xf>
    <xf numFmtId="185" fontId="21" fillId="0" borderId="22" xfId="0" applyNumberFormat="1" applyFont="1" applyFill="1" applyBorder="1" applyAlignment="1">
      <alignment horizontal="right"/>
    </xf>
    <xf numFmtId="185" fontId="21" fillId="0" borderId="23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185" fontId="20" fillId="0" borderId="15" xfId="0" applyNumberFormat="1" applyFont="1" applyFill="1" applyBorder="1" applyAlignment="1">
      <alignment horizontal="right"/>
    </xf>
    <xf numFmtId="185" fontId="20" fillId="0" borderId="16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 horizontal="right" vertical="top" wrapText="1"/>
    </xf>
    <xf numFmtId="0" fontId="21" fillId="0" borderId="33" xfId="0" applyNumberFormat="1" applyFont="1" applyFill="1" applyBorder="1" applyAlignment="1">
      <alignment horizontal="center" vertical="top" wrapText="1"/>
    </xf>
    <xf numFmtId="1" fontId="20" fillId="0" borderId="24" xfId="0" applyNumberFormat="1" applyFont="1" applyFill="1" applyBorder="1" applyAlignment="1">
      <alignment horizontal="right"/>
    </xf>
    <xf numFmtId="1" fontId="21" fillId="0" borderId="22" xfId="0" applyNumberFormat="1" applyFont="1" applyFill="1" applyBorder="1" applyAlignment="1">
      <alignment horizontal="right"/>
    </xf>
    <xf numFmtId="2" fontId="22" fillId="0" borderId="35" xfId="0" applyNumberFormat="1" applyFont="1" applyFill="1" applyBorder="1" applyAlignment="1">
      <alignment horizontal="right" vertical="top" wrapText="1"/>
    </xf>
    <xf numFmtId="2" fontId="21" fillId="0" borderId="17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1" fontId="20" fillId="0" borderId="15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2" fontId="20" fillId="0" borderId="28" xfId="0" applyNumberFormat="1" applyFont="1" applyFill="1" applyBorder="1" applyAlignment="1">
      <alignment horizontal="right"/>
    </xf>
    <xf numFmtId="1" fontId="20" fillId="0" borderId="28" xfId="0" applyNumberFormat="1" applyFont="1" applyFill="1" applyBorder="1" applyAlignment="1">
      <alignment horizontal="right"/>
    </xf>
    <xf numFmtId="185" fontId="20" fillId="0" borderId="28" xfId="0" applyNumberFormat="1" applyFont="1" applyFill="1" applyBorder="1" applyAlignment="1">
      <alignment horizontal="right"/>
    </xf>
    <xf numFmtId="185" fontId="20" fillId="0" borderId="29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right" vertical="top" wrapText="1"/>
    </xf>
    <xf numFmtId="185" fontId="20" fillId="0" borderId="26" xfId="0" applyNumberFormat="1" applyFont="1" applyFill="1" applyBorder="1" applyAlignment="1">
      <alignment horizontal="right" vertical="top" wrapText="1"/>
    </xf>
    <xf numFmtId="185" fontId="20" fillId="0" borderId="27" xfId="0" applyNumberFormat="1" applyFont="1" applyFill="1" applyBorder="1" applyAlignment="1">
      <alignment horizontal="right" vertical="top" wrapText="1"/>
    </xf>
    <xf numFmtId="2" fontId="20" fillId="0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185" fontId="20" fillId="0" borderId="26" xfId="0" applyNumberFormat="1" applyFont="1" applyFill="1" applyBorder="1" applyAlignment="1">
      <alignment horizontal="right"/>
    </xf>
    <xf numFmtId="185" fontId="20" fillId="0" borderId="27" xfId="0" applyNumberFormat="1" applyFont="1" applyFill="1" applyBorder="1" applyAlignment="1">
      <alignment horizontal="right"/>
    </xf>
    <xf numFmtId="185" fontId="22" fillId="0" borderId="35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2" fontId="21" fillId="0" borderId="22" xfId="0" applyNumberFormat="1" applyFont="1" applyFill="1" applyBorder="1" applyAlignment="1">
      <alignment/>
    </xf>
    <xf numFmtId="2" fontId="21" fillId="0" borderId="13" xfId="0" applyNumberFormat="1" applyFont="1" applyFill="1" applyBorder="1" applyAlignment="1">
      <alignment horizontal="left" vertical="top" wrapText="1"/>
    </xf>
    <xf numFmtId="2" fontId="20" fillId="0" borderId="13" xfId="0" applyNumberFormat="1" applyFont="1" applyFill="1" applyBorder="1" applyAlignment="1">
      <alignment horizontal="right" vertical="top" wrapText="1"/>
    </xf>
    <xf numFmtId="1" fontId="20" fillId="0" borderId="13" xfId="0" applyNumberFormat="1" applyFont="1" applyFill="1" applyBorder="1" applyAlignment="1">
      <alignment horizontal="right" vertical="top" wrapText="1"/>
    </xf>
    <xf numFmtId="185" fontId="20" fillId="0" borderId="13" xfId="0" applyNumberFormat="1" applyFont="1" applyFill="1" applyBorder="1" applyAlignment="1">
      <alignment horizontal="right" vertical="top" wrapText="1"/>
    </xf>
    <xf numFmtId="185" fontId="20" fillId="0" borderId="14" xfId="0" applyNumberFormat="1" applyFont="1" applyFill="1" applyBorder="1" applyAlignment="1">
      <alignment horizontal="right" vertical="top" wrapText="1"/>
    </xf>
    <xf numFmtId="0" fontId="21" fillId="0" borderId="37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2" fontId="21" fillId="0" borderId="35" xfId="0" applyNumberFormat="1" applyFont="1" applyFill="1" applyBorder="1" applyAlignment="1">
      <alignment horizontal="right"/>
    </xf>
    <xf numFmtId="185" fontId="21" fillId="0" borderId="35" xfId="0" applyNumberFormat="1" applyFont="1" applyFill="1" applyBorder="1" applyAlignment="1">
      <alignment horizontal="right"/>
    </xf>
    <xf numFmtId="185" fontId="21" fillId="0" borderId="38" xfId="0" applyNumberFormat="1" applyFont="1" applyFill="1" applyBorder="1" applyAlignment="1">
      <alignment horizontal="right"/>
    </xf>
    <xf numFmtId="0" fontId="21" fillId="0" borderId="39" xfId="0" applyFont="1" applyFill="1" applyBorder="1" applyAlignment="1">
      <alignment horizontal="left"/>
    </xf>
    <xf numFmtId="2" fontId="21" fillId="0" borderId="26" xfId="0" applyNumberFormat="1" applyFont="1" applyFill="1" applyBorder="1" applyAlignment="1">
      <alignment horizontal="right"/>
    </xf>
    <xf numFmtId="1" fontId="21" fillId="0" borderId="26" xfId="0" applyNumberFormat="1" applyFont="1" applyFill="1" applyBorder="1" applyAlignment="1">
      <alignment horizontal="right"/>
    </xf>
    <xf numFmtId="185" fontId="21" fillId="0" borderId="26" xfId="0" applyNumberFormat="1" applyFont="1" applyFill="1" applyBorder="1" applyAlignment="1">
      <alignment horizontal="right"/>
    </xf>
    <xf numFmtId="185" fontId="21" fillId="0" borderId="27" xfId="0" applyNumberFormat="1" applyFont="1" applyFill="1" applyBorder="1" applyAlignment="1">
      <alignment horizontal="right"/>
    </xf>
    <xf numFmtId="185" fontId="21" fillId="0" borderId="0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horizontal="right"/>
    </xf>
    <xf numFmtId="185" fontId="20" fillId="0" borderId="10" xfId="0" applyNumberFormat="1" applyFont="1" applyFill="1" applyBorder="1" applyAlignment="1">
      <alignment horizontal="right"/>
    </xf>
    <xf numFmtId="185" fontId="20" fillId="0" borderId="21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horizontal="right"/>
    </xf>
    <xf numFmtId="1" fontId="21" fillId="0" borderId="13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1" fontId="21" fillId="0" borderId="17" xfId="0" applyNumberFormat="1" applyFont="1" applyFill="1" applyBorder="1" applyAlignment="1">
      <alignment horizontal="right"/>
    </xf>
    <xf numFmtId="185" fontId="21" fillId="0" borderId="17" xfId="0" applyNumberFormat="1" applyFont="1" applyFill="1" applyBorder="1" applyAlignment="1">
      <alignment horizontal="right"/>
    </xf>
    <xf numFmtId="185" fontId="21" fillId="0" borderId="18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1" fontId="20" fillId="0" borderId="3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1" fillId="0" borderId="40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1" fontId="20" fillId="0" borderId="13" xfId="0" applyNumberFormat="1" applyFont="1" applyFill="1" applyBorder="1" applyAlignment="1">
      <alignment horizontal="right"/>
    </xf>
    <xf numFmtId="1" fontId="20" fillId="0" borderId="22" xfId="0" applyNumberFormat="1" applyFont="1" applyFill="1" applyBorder="1" applyAlignment="1">
      <alignment horizontal="right"/>
    </xf>
    <xf numFmtId="185" fontId="20" fillId="0" borderId="32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2" fontId="20" fillId="0" borderId="13" xfId="0" applyNumberFormat="1" applyFont="1" applyFill="1" applyBorder="1" applyAlignment="1">
      <alignment horizontal="right"/>
    </xf>
    <xf numFmtId="185" fontId="20" fillId="0" borderId="13" xfId="0" applyNumberFormat="1" applyFont="1" applyFill="1" applyBorder="1" applyAlignment="1">
      <alignment horizontal="right"/>
    </xf>
    <xf numFmtId="185" fontId="20" fillId="0" borderId="14" xfId="0" applyNumberFormat="1" applyFont="1" applyFill="1" applyBorder="1" applyAlignment="1">
      <alignment horizontal="right"/>
    </xf>
    <xf numFmtId="0" fontId="21" fillId="0" borderId="26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2" fontId="20" fillId="0" borderId="30" xfId="0" applyNumberFormat="1" applyFont="1" applyFill="1" applyBorder="1" applyAlignment="1">
      <alignment horizontal="right"/>
    </xf>
    <xf numFmtId="185" fontId="20" fillId="0" borderId="30" xfId="0" applyNumberFormat="1" applyFont="1" applyFill="1" applyBorder="1" applyAlignment="1">
      <alignment horizontal="right"/>
    </xf>
    <xf numFmtId="185" fontId="20" fillId="0" borderId="34" xfId="0" applyNumberFormat="1" applyFont="1" applyFill="1" applyBorder="1" applyAlignment="1">
      <alignment horizontal="right"/>
    </xf>
    <xf numFmtId="0" fontId="20" fillId="0" borderId="41" xfId="0" applyFont="1" applyFill="1" applyBorder="1" applyAlignment="1">
      <alignment/>
    </xf>
    <xf numFmtId="2" fontId="20" fillId="0" borderId="41" xfId="0" applyNumberFormat="1" applyFont="1" applyFill="1" applyBorder="1" applyAlignment="1">
      <alignment horizontal="right"/>
    </xf>
    <xf numFmtId="1" fontId="20" fillId="0" borderId="41" xfId="0" applyNumberFormat="1" applyFont="1" applyFill="1" applyBorder="1" applyAlignment="1">
      <alignment horizontal="right"/>
    </xf>
    <xf numFmtId="185" fontId="20" fillId="0" borderId="41" xfId="0" applyNumberFormat="1" applyFont="1" applyFill="1" applyBorder="1" applyAlignment="1">
      <alignment horizontal="right"/>
    </xf>
    <xf numFmtId="185" fontId="20" fillId="0" borderId="42" xfId="0" applyNumberFormat="1" applyFont="1" applyFill="1" applyBorder="1" applyAlignment="1">
      <alignment horizontal="right"/>
    </xf>
    <xf numFmtId="49" fontId="21" fillId="0" borderId="24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185" fontId="22" fillId="0" borderId="38" xfId="0" applyNumberFormat="1" applyFont="1" applyFill="1" applyBorder="1" applyAlignment="1">
      <alignment horizontal="right" vertical="top" wrapText="1"/>
    </xf>
    <xf numFmtId="2" fontId="20" fillId="0" borderId="20" xfId="0" applyNumberFormat="1" applyFont="1" applyFill="1" applyBorder="1" applyAlignment="1">
      <alignment horizontal="right"/>
    </xf>
    <xf numFmtId="2" fontId="20" fillId="0" borderId="27" xfId="0" applyNumberFormat="1" applyFont="1" applyFill="1" applyBorder="1" applyAlignment="1">
      <alignment horizontal="right" vertical="top" wrapText="1"/>
    </xf>
    <xf numFmtId="183" fontId="21" fillId="0" borderId="22" xfId="0" applyNumberFormat="1" applyFont="1" applyFill="1" applyBorder="1" applyAlignment="1">
      <alignment horizontal="left" vertical="top" wrapText="1"/>
    </xf>
    <xf numFmtId="183" fontId="21" fillId="0" borderId="22" xfId="0" applyNumberFormat="1" applyFont="1" applyFill="1" applyBorder="1" applyAlignment="1">
      <alignment horizontal="right" vertical="center" wrapText="1"/>
    </xf>
    <xf numFmtId="183" fontId="21" fillId="0" borderId="22" xfId="0" applyNumberFormat="1" applyFont="1" applyFill="1" applyBorder="1" applyAlignment="1">
      <alignment horizontal="right" vertical="top" wrapText="1"/>
    </xf>
    <xf numFmtId="183" fontId="20" fillId="0" borderId="24" xfId="0" applyNumberFormat="1" applyFont="1" applyFill="1" applyBorder="1" applyAlignment="1">
      <alignment horizontal="left" vertical="top" wrapText="1"/>
    </xf>
    <xf numFmtId="183" fontId="20" fillId="0" borderId="24" xfId="0" applyNumberFormat="1" applyFont="1" applyFill="1" applyBorder="1" applyAlignment="1">
      <alignment horizontal="right" vertical="center" wrapText="1"/>
    </xf>
    <xf numFmtId="183" fontId="20" fillId="0" borderId="24" xfId="0" applyNumberFormat="1" applyFont="1" applyFill="1" applyBorder="1" applyAlignment="1">
      <alignment horizontal="right" vertical="top" wrapText="1"/>
    </xf>
    <xf numFmtId="0" fontId="21" fillId="33" borderId="35" xfId="0" applyFont="1" applyFill="1" applyBorder="1" applyAlignment="1">
      <alignment horizontal="left" vertical="center" wrapText="1"/>
    </xf>
    <xf numFmtId="183" fontId="21" fillId="33" borderId="35" xfId="0" applyNumberFormat="1" applyFont="1" applyFill="1" applyBorder="1" applyAlignment="1">
      <alignment horizontal="right" vertical="center" wrapText="1"/>
    </xf>
    <xf numFmtId="0" fontId="21" fillId="33" borderId="35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left" vertical="center" wrapText="1"/>
    </xf>
    <xf numFmtId="183" fontId="20" fillId="0" borderId="22" xfId="0" applyNumberFormat="1" applyFont="1" applyFill="1" applyBorder="1" applyAlignment="1">
      <alignment horizontal="right" vertical="top" wrapText="1"/>
    </xf>
    <xf numFmtId="185" fontId="21" fillId="33" borderId="35" xfId="0" applyNumberFormat="1" applyFont="1" applyFill="1" applyBorder="1" applyAlignment="1">
      <alignment horizontal="right" vertical="center" wrapText="1"/>
    </xf>
    <xf numFmtId="185" fontId="21" fillId="33" borderId="38" xfId="0" applyNumberFormat="1" applyFont="1" applyFill="1" applyBorder="1" applyAlignment="1">
      <alignment horizontal="right" vertical="center" wrapText="1"/>
    </xf>
    <xf numFmtId="183" fontId="20" fillId="0" borderId="30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/>
    </xf>
    <xf numFmtId="0" fontId="21" fillId="0" borderId="39" xfId="0" applyNumberFormat="1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44" xfId="0" applyNumberFormat="1" applyFont="1" applyFill="1" applyBorder="1" applyAlignment="1">
      <alignment horizontal="center" vertical="center" wrapText="1"/>
    </xf>
    <xf numFmtId="0" fontId="20" fillId="0" borderId="39" xfId="0" applyNumberFormat="1" applyFont="1" applyFill="1" applyBorder="1" applyAlignment="1">
      <alignment horizontal="center" vertical="center" wrapText="1"/>
    </xf>
    <xf numFmtId="0" fontId="21" fillId="0" borderId="45" xfId="0" applyNumberFormat="1" applyFont="1" applyFill="1" applyBorder="1" applyAlignment="1">
      <alignment horizontal="center" vertical="center" wrapText="1"/>
    </xf>
    <xf numFmtId="0" fontId="20" fillId="0" borderId="45" xfId="0" applyNumberFormat="1" applyFont="1" applyFill="1" applyBorder="1" applyAlignment="1">
      <alignment horizontal="center" vertical="center" wrapText="1"/>
    </xf>
    <xf numFmtId="0" fontId="20" fillId="0" borderId="46" xfId="0" applyNumberFormat="1" applyFont="1" applyFill="1" applyBorder="1" applyAlignment="1">
      <alignment horizontal="center" vertical="center" wrapText="1"/>
    </xf>
    <xf numFmtId="0" fontId="20" fillId="0" borderId="44" xfId="0" applyNumberFormat="1" applyFont="1" applyFill="1" applyBorder="1" applyAlignment="1">
      <alignment horizontal="center" vertical="center" wrapText="1"/>
    </xf>
    <xf numFmtId="0" fontId="21" fillId="33" borderId="47" xfId="0" applyNumberFormat="1" applyFont="1" applyFill="1" applyBorder="1" applyAlignment="1">
      <alignment horizontal="center" vertical="center" wrapText="1"/>
    </xf>
    <xf numFmtId="0" fontId="21" fillId="0" borderId="48" xfId="0" applyNumberFormat="1" applyFont="1" applyFill="1" applyBorder="1" applyAlignment="1">
      <alignment horizontal="center" vertical="top" wrapText="1"/>
    </xf>
    <xf numFmtId="0" fontId="21" fillId="0" borderId="36" xfId="0" applyNumberFormat="1" applyFont="1" applyFill="1" applyBorder="1" applyAlignment="1">
      <alignment horizontal="center" vertical="top" wrapText="1"/>
    </xf>
    <xf numFmtId="0" fontId="21" fillId="0" borderId="46" xfId="0" applyNumberFormat="1" applyFont="1" applyFill="1" applyBorder="1" applyAlignment="1">
      <alignment horizontal="center" vertical="top" wrapText="1"/>
    </xf>
    <xf numFmtId="0" fontId="21" fillId="0" borderId="44" xfId="0" applyNumberFormat="1" applyFont="1" applyFill="1" applyBorder="1" applyAlignment="1">
      <alignment horizontal="center" vertical="top" wrapText="1"/>
    </xf>
    <xf numFmtId="0" fontId="21" fillId="0" borderId="45" xfId="0" applyNumberFormat="1" applyFont="1" applyFill="1" applyBorder="1" applyAlignment="1">
      <alignment horizontal="center" vertical="top" wrapText="1"/>
    </xf>
    <xf numFmtId="0" fontId="21" fillId="0" borderId="49" xfId="0" applyNumberFormat="1" applyFont="1" applyFill="1" applyBorder="1" applyAlignment="1">
      <alignment horizontal="center" vertical="top" wrapText="1"/>
    </xf>
    <xf numFmtId="0" fontId="21" fillId="0" borderId="33" xfId="0" applyNumberFormat="1" applyFont="1" applyFill="1" applyBorder="1" applyAlignment="1">
      <alignment horizontal="center"/>
    </xf>
    <xf numFmtId="0" fontId="21" fillId="0" borderId="49" xfId="0" applyNumberFormat="1" applyFont="1" applyFill="1" applyBorder="1" applyAlignment="1">
      <alignment horizontal="center"/>
    </xf>
    <xf numFmtId="0" fontId="21" fillId="0" borderId="47" xfId="0" applyNumberFormat="1" applyFont="1" applyFill="1" applyBorder="1" applyAlignment="1">
      <alignment horizontal="center" vertical="top" wrapText="1"/>
    </xf>
    <xf numFmtId="0" fontId="21" fillId="0" borderId="39" xfId="0" applyNumberFormat="1" applyFont="1" applyFill="1" applyBorder="1" applyAlignment="1">
      <alignment horizontal="center" vertical="top" wrapText="1"/>
    </xf>
    <xf numFmtId="0" fontId="21" fillId="0" borderId="44" xfId="0" applyNumberFormat="1" applyFont="1" applyFill="1" applyBorder="1" applyAlignment="1">
      <alignment horizontal="center"/>
    </xf>
    <xf numFmtId="0" fontId="21" fillId="0" borderId="45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36" xfId="0" applyNumberFormat="1" applyFont="1" applyFill="1" applyBorder="1" applyAlignment="1">
      <alignment horizontal="center"/>
    </xf>
    <xf numFmtId="0" fontId="21" fillId="0" borderId="46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" vertical="top" wrapText="1"/>
    </xf>
    <xf numFmtId="0" fontId="21" fillId="0" borderId="47" xfId="0" applyNumberFormat="1" applyFont="1" applyFill="1" applyBorder="1" applyAlignment="1">
      <alignment horizontal="center"/>
    </xf>
    <xf numFmtId="0" fontId="21" fillId="0" borderId="50" xfId="0" applyNumberFormat="1" applyFont="1" applyFill="1" applyBorder="1" applyAlignment="1">
      <alignment horizontal="center"/>
    </xf>
    <xf numFmtId="0" fontId="21" fillId="0" borderId="51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"/>
    </xf>
    <xf numFmtId="0" fontId="21" fillId="0" borderId="52" xfId="0" applyNumberFormat="1" applyFont="1" applyFill="1" applyBorder="1" applyAlignment="1">
      <alignment horizontal="center"/>
    </xf>
    <xf numFmtId="0" fontId="21" fillId="0" borderId="53" xfId="0" applyNumberFormat="1" applyFont="1" applyFill="1" applyBorder="1" applyAlignment="1">
      <alignment horizontal="center"/>
    </xf>
    <xf numFmtId="0" fontId="22" fillId="0" borderId="46" xfId="0" applyNumberFormat="1" applyFont="1" applyFill="1" applyBorder="1" applyAlignment="1">
      <alignment horizontal="center" vertical="top" wrapText="1"/>
    </xf>
    <xf numFmtId="0" fontId="22" fillId="0" borderId="49" xfId="0" applyNumberFormat="1" applyFont="1" applyFill="1" applyBorder="1" applyAlignment="1">
      <alignment horizontal="center" vertical="top" wrapText="1"/>
    </xf>
    <xf numFmtId="0" fontId="22" fillId="0" borderId="54" xfId="0" applyNumberFormat="1" applyFont="1" applyFill="1" applyBorder="1" applyAlignment="1">
      <alignment horizontal="center" vertical="top" wrapText="1"/>
    </xf>
    <xf numFmtId="0" fontId="22" fillId="0" borderId="55" xfId="0" applyNumberFormat="1" applyFont="1" applyFill="1" applyBorder="1" applyAlignment="1">
      <alignment horizontal="center" vertical="top" wrapText="1"/>
    </xf>
    <xf numFmtId="0" fontId="21" fillId="34" borderId="36" xfId="0" applyNumberFormat="1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left" vertical="center" wrapText="1"/>
    </xf>
    <xf numFmtId="0" fontId="21" fillId="34" borderId="28" xfId="0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right" vertical="center" wrapText="1"/>
    </xf>
    <xf numFmtId="0" fontId="21" fillId="8" borderId="36" xfId="0" applyNumberFormat="1" applyFont="1" applyFill="1" applyBorder="1" applyAlignment="1">
      <alignment horizontal="center" vertical="center" wrapText="1"/>
    </xf>
    <xf numFmtId="0" fontId="21" fillId="8" borderId="28" xfId="0" applyFont="1" applyFill="1" applyBorder="1" applyAlignment="1">
      <alignment horizontal="left" vertical="center" wrapText="1"/>
    </xf>
    <xf numFmtId="0" fontId="21" fillId="36" borderId="36" xfId="0" applyNumberFormat="1" applyFont="1" applyFill="1" applyBorder="1" applyAlignment="1">
      <alignment horizontal="center" vertical="center" wrapText="1"/>
    </xf>
    <xf numFmtId="0" fontId="21" fillId="36" borderId="28" xfId="0" applyFont="1" applyFill="1" applyBorder="1" applyAlignment="1">
      <alignment horizontal="left" vertical="center" wrapText="1"/>
    </xf>
    <xf numFmtId="0" fontId="21" fillId="37" borderId="47" xfId="0" applyNumberFormat="1" applyFont="1" applyFill="1" applyBorder="1" applyAlignment="1">
      <alignment horizontal="center" vertical="center" wrapText="1"/>
    </xf>
    <xf numFmtId="0" fontId="21" fillId="37" borderId="35" xfId="0" applyFont="1" applyFill="1" applyBorder="1" applyAlignment="1">
      <alignment horizontal="left" vertical="center" wrapText="1"/>
    </xf>
    <xf numFmtId="0" fontId="21" fillId="14" borderId="36" xfId="0" applyNumberFormat="1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left" vertical="center" wrapText="1"/>
    </xf>
    <xf numFmtId="185" fontId="21" fillId="14" borderId="28" xfId="0" applyNumberFormat="1" applyFont="1" applyFill="1" applyBorder="1" applyAlignment="1">
      <alignment horizontal="right" vertical="center" wrapText="1"/>
    </xf>
    <xf numFmtId="183" fontId="21" fillId="14" borderId="28" xfId="0" applyNumberFormat="1" applyFont="1" applyFill="1" applyBorder="1" applyAlignment="1">
      <alignment horizontal="right" vertical="center" wrapText="1"/>
    </xf>
    <xf numFmtId="0" fontId="21" fillId="14" borderId="47" xfId="0" applyNumberFormat="1" applyFont="1" applyFill="1" applyBorder="1" applyAlignment="1">
      <alignment horizontal="center" vertical="top" wrapText="1"/>
    </xf>
    <xf numFmtId="2" fontId="21" fillId="14" borderId="35" xfId="0" applyNumberFormat="1" applyFont="1" applyFill="1" applyBorder="1" applyAlignment="1">
      <alignment horizontal="left" vertical="top" wrapText="1"/>
    </xf>
    <xf numFmtId="2" fontId="22" fillId="14" borderId="35" xfId="0" applyNumberFormat="1" applyFont="1" applyFill="1" applyBorder="1" applyAlignment="1">
      <alignment horizontal="right" vertical="top" wrapText="1"/>
    </xf>
    <xf numFmtId="0" fontId="21" fillId="34" borderId="47" xfId="0" applyNumberFormat="1" applyFont="1" applyFill="1" applyBorder="1" applyAlignment="1">
      <alignment horizontal="center" vertical="top" wrapText="1"/>
    </xf>
    <xf numFmtId="2" fontId="21" fillId="34" borderId="35" xfId="0" applyNumberFormat="1" applyFont="1" applyFill="1" applyBorder="1" applyAlignment="1">
      <alignment horizontal="left" vertical="top" wrapText="1"/>
    </xf>
    <xf numFmtId="2" fontId="21" fillId="34" borderId="35" xfId="0" applyNumberFormat="1" applyFont="1" applyFill="1" applyBorder="1" applyAlignment="1">
      <alignment horizontal="right" vertical="top" wrapText="1"/>
    </xf>
    <xf numFmtId="0" fontId="21" fillId="35" borderId="47" xfId="0" applyNumberFormat="1" applyFont="1" applyFill="1" applyBorder="1" applyAlignment="1">
      <alignment horizontal="center" vertical="top" wrapText="1"/>
    </xf>
    <xf numFmtId="2" fontId="21" fillId="35" borderId="35" xfId="0" applyNumberFormat="1" applyFont="1" applyFill="1" applyBorder="1" applyAlignment="1">
      <alignment horizontal="left" vertical="top" wrapText="1"/>
    </xf>
    <xf numFmtId="185" fontId="21" fillId="35" borderId="35" xfId="0" applyNumberFormat="1" applyFont="1" applyFill="1" applyBorder="1" applyAlignment="1">
      <alignment horizontal="right" vertical="top" wrapText="1"/>
    </xf>
    <xf numFmtId="185" fontId="21" fillId="35" borderId="38" xfId="0" applyNumberFormat="1" applyFont="1" applyFill="1" applyBorder="1" applyAlignment="1">
      <alignment horizontal="right" vertical="top" wrapText="1"/>
    </xf>
    <xf numFmtId="0" fontId="21" fillId="37" borderId="47" xfId="0" applyNumberFormat="1" applyFont="1" applyFill="1" applyBorder="1" applyAlignment="1">
      <alignment horizontal="center" vertical="top" wrapText="1"/>
    </xf>
    <xf numFmtId="2" fontId="21" fillId="37" borderId="35" xfId="0" applyNumberFormat="1" applyFont="1" applyFill="1" applyBorder="1" applyAlignment="1">
      <alignment horizontal="left" vertical="top" wrapText="1"/>
    </xf>
    <xf numFmtId="185" fontId="22" fillId="37" borderId="35" xfId="0" applyNumberFormat="1" applyFont="1" applyFill="1" applyBorder="1" applyAlignment="1">
      <alignment horizontal="right" vertical="top" wrapText="1"/>
    </xf>
    <xf numFmtId="185" fontId="22" fillId="37" borderId="38" xfId="0" applyNumberFormat="1" applyFont="1" applyFill="1" applyBorder="1" applyAlignment="1">
      <alignment horizontal="right" vertical="top" wrapText="1"/>
    </xf>
    <xf numFmtId="2" fontId="22" fillId="34" borderId="35" xfId="0" applyNumberFormat="1" applyFont="1" applyFill="1" applyBorder="1" applyAlignment="1">
      <alignment horizontal="right" vertical="top" wrapText="1"/>
    </xf>
    <xf numFmtId="185" fontId="22" fillId="34" borderId="35" xfId="0" applyNumberFormat="1" applyFont="1" applyFill="1" applyBorder="1" applyAlignment="1">
      <alignment horizontal="right" vertical="top" wrapText="1"/>
    </xf>
    <xf numFmtId="0" fontId="21" fillId="8" borderId="47" xfId="0" applyNumberFormat="1" applyFont="1" applyFill="1" applyBorder="1" applyAlignment="1">
      <alignment horizontal="center" vertical="top" wrapText="1"/>
    </xf>
    <xf numFmtId="2" fontId="21" fillId="8" borderId="35" xfId="0" applyNumberFormat="1" applyFont="1" applyFill="1" applyBorder="1" applyAlignment="1">
      <alignment horizontal="left" vertical="top" wrapText="1"/>
    </xf>
    <xf numFmtId="2" fontId="22" fillId="8" borderId="35" xfId="0" applyNumberFormat="1" applyFont="1" applyFill="1" applyBorder="1" applyAlignment="1">
      <alignment horizontal="right" vertical="top" wrapText="1"/>
    </xf>
    <xf numFmtId="185" fontId="22" fillId="8" borderId="35" xfId="0" applyNumberFormat="1" applyFont="1" applyFill="1" applyBorder="1" applyAlignment="1">
      <alignment horizontal="right" vertical="top" wrapText="1"/>
    </xf>
    <xf numFmtId="2" fontId="21" fillId="35" borderId="35" xfId="0" applyNumberFormat="1" applyFont="1" applyFill="1" applyBorder="1" applyAlignment="1">
      <alignment horizontal="right" vertical="top" wrapText="1"/>
    </xf>
    <xf numFmtId="0" fontId="21" fillId="34" borderId="36" xfId="0" applyNumberFormat="1" applyFont="1" applyFill="1" applyBorder="1" applyAlignment="1">
      <alignment horizontal="center" vertical="top" wrapText="1"/>
    </xf>
    <xf numFmtId="2" fontId="21" fillId="34" borderId="28" xfId="0" applyNumberFormat="1" applyFont="1" applyFill="1" applyBorder="1" applyAlignment="1">
      <alignment horizontal="left" vertical="top" wrapText="1"/>
    </xf>
    <xf numFmtId="2" fontId="21" fillId="34" borderId="28" xfId="0" applyNumberFormat="1" applyFont="1" applyFill="1" applyBorder="1" applyAlignment="1">
      <alignment horizontal="right" vertical="top" wrapText="1"/>
    </xf>
    <xf numFmtId="185" fontId="21" fillId="34" borderId="28" xfId="0" applyNumberFormat="1" applyFont="1" applyFill="1" applyBorder="1" applyAlignment="1">
      <alignment horizontal="right" vertical="top" wrapText="1"/>
    </xf>
    <xf numFmtId="185" fontId="21" fillId="34" borderId="29" xfId="0" applyNumberFormat="1" applyFont="1" applyFill="1" applyBorder="1" applyAlignment="1">
      <alignment horizontal="right" vertical="top" wrapText="1"/>
    </xf>
    <xf numFmtId="2" fontId="21" fillId="8" borderId="35" xfId="0" applyNumberFormat="1" applyFont="1" applyFill="1" applyBorder="1" applyAlignment="1">
      <alignment horizontal="right" vertical="top" wrapText="1"/>
    </xf>
    <xf numFmtId="185" fontId="21" fillId="8" borderId="35" xfId="0" applyNumberFormat="1" applyFont="1" applyFill="1" applyBorder="1" applyAlignment="1">
      <alignment horizontal="right" vertical="top" wrapText="1"/>
    </xf>
    <xf numFmtId="0" fontId="21" fillId="37" borderId="56" xfId="0" applyNumberFormat="1" applyFont="1" applyFill="1" applyBorder="1" applyAlignment="1">
      <alignment horizontal="center"/>
    </xf>
    <xf numFmtId="0" fontId="21" fillId="37" borderId="35" xfId="0" applyFont="1" applyFill="1" applyBorder="1" applyAlignment="1">
      <alignment horizontal="left"/>
    </xf>
    <xf numFmtId="2" fontId="21" fillId="37" borderId="35" xfId="0" applyNumberFormat="1" applyFont="1" applyFill="1" applyBorder="1" applyAlignment="1">
      <alignment horizontal="right"/>
    </xf>
    <xf numFmtId="185" fontId="21" fillId="37" borderId="35" xfId="0" applyNumberFormat="1" applyFont="1" applyFill="1" applyBorder="1" applyAlignment="1">
      <alignment horizontal="right"/>
    </xf>
    <xf numFmtId="185" fontId="21" fillId="37" borderId="38" xfId="0" applyNumberFormat="1" applyFont="1" applyFill="1" applyBorder="1" applyAlignment="1">
      <alignment horizontal="right"/>
    </xf>
    <xf numFmtId="0" fontId="21" fillId="34" borderId="47" xfId="0" applyNumberFormat="1" applyFont="1" applyFill="1" applyBorder="1" applyAlignment="1">
      <alignment horizontal="center"/>
    </xf>
    <xf numFmtId="0" fontId="21" fillId="34" borderId="35" xfId="0" applyFont="1" applyFill="1" applyBorder="1" applyAlignment="1">
      <alignment/>
    </xf>
    <xf numFmtId="2" fontId="21" fillId="34" borderId="35" xfId="0" applyNumberFormat="1" applyFont="1" applyFill="1" applyBorder="1" applyAlignment="1">
      <alignment horizontal="right"/>
    </xf>
    <xf numFmtId="185" fontId="21" fillId="34" borderId="35" xfId="0" applyNumberFormat="1" applyFont="1" applyFill="1" applyBorder="1" applyAlignment="1">
      <alignment horizontal="right"/>
    </xf>
    <xf numFmtId="0" fontId="21" fillId="14" borderId="47" xfId="0" applyNumberFormat="1" applyFont="1" applyFill="1" applyBorder="1" applyAlignment="1">
      <alignment horizontal="center"/>
    </xf>
    <xf numFmtId="0" fontId="21" fillId="14" borderId="35" xfId="0" applyFont="1" applyFill="1" applyBorder="1" applyAlignment="1">
      <alignment/>
    </xf>
    <xf numFmtId="2" fontId="21" fillId="14" borderId="35" xfId="0" applyNumberFormat="1" applyFont="1" applyFill="1" applyBorder="1" applyAlignment="1">
      <alignment horizontal="right"/>
    </xf>
    <xf numFmtId="185" fontId="21" fillId="14" borderId="35" xfId="0" applyNumberFormat="1" applyFont="1" applyFill="1" applyBorder="1" applyAlignment="1">
      <alignment horizontal="right"/>
    </xf>
    <xf numFmtId="0" fontId="21" fillId="35" borderId="47" xfId="0" applyNumberFormat="1" applyFont="1" applyFill="1" applyBorder="1" applyAlignment="1">
      <alignment horizontal="center"/>
    </xf>
    <xf numFmtId="0" fontId="21" fillId="35" borderId="35" xfId="0" applyFont="1" applyFill="1" applyBorder="1" applyAlignment="1">
      <alignment/>
    </xf>
    <xf numFmtId="2" fontId="21" fillId="35" borderId="35" xfId="0" applyNumberFormat="1" applyFont="1" applyFill="1" applyBorder="1" applyAlignment="1">
      <alignment horizontal="right"/>
    </xf>
    <xf numFmtId="185" fontId="21" fillId="35" borderId="35" xfId="0" applyNumberFormat="1" applyFont="1" applyFill="1" applyBorder="1" applyAlignment="1">
      <alignment horizontal="right"/>
    </xf>
    <xf numFmtId="185" fontId="21" fillId="35" borderId="38" xfId="0" applyNumberFormat="1" applyFont="1" applyFill="1" applyBorder="1" applyAlignment="1">
      <alignment horizontal="right"/>
    </xf>
    <xf numFmtId="185" fontId="21" fillId="34" borderId="38" xfId="0" applyNumberFormat="1" applyFont="1" applyFill="1" applyBorder="1" applyAlignment="1">
      <alignment horizontal="right"/>
    </xf>
    <xf numFmtId="0" fontId="21" fillId="37" borderId="47" xfId="0" applyNumberFormat="1" applyFont="1" applyFill="1" applyBorder="1" applyAlignment="1">
      <alignment horizontal="center"/>
    </xf>
    <xf numFmtId="0" fontId="21" fillId="37" borderId="35" xfId="0" applyFont="1" applyFill="1" applyBorder="1" applyAlignment="1">
      <alignment/>
    </xf>
    <xf numFmtId="2" fontId="22" fillId="37" borderId="35" xfId="0" applyNumberFormat="1" applyFont="1" applyFill="1" applyBorder="1" applyAlignment="1">
      <alignment horizontal="right"/>
    </xf>
    <xf numFmtId="185" fontId="22" fillId="37" borderId="35" xfId="0" applyNumberFormat="1" applyFont="1" applyFill="1" applyBorder="1" applyAlignment="1">
      <alignment horizontal="right"/>
    </xf>
    <xf numFmtId="1" fontId="20" fillId="14" borderId="35" xfId="0" applyNumberFormat="1" applyFont="1" applyFill="1" applyBorder="1" applyAlignment="1">
      <alignment horizontal="right"/>
    </xf>
    <xf numFmtId="1" fontId="21" fillId="37" borderId="35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left"/>
    </xf>
    <xf numFmtId="0" fontId="20" fillId="0" borderId="48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1" fillId="34" borderId="39" xfId="0" applyNumberFormat="1" applyFont="1" applyFill="1" applyBorder="1" applyAlignment="1">
      <alignment horizontal="center"/>
    </xf>
    <xf numFmtId="0" fontId="21" fillId="34" borderId="15" xfId="0" applyFont="1" applyFill="1" applyBorder="1" applyAlignment="1">
      <alignment/>
    </xf>
    <xf numFmtId="2" fontId="21" fillId="34" borderId="15" xfId="0" applyNumberFormat="1" applyFont="1" applyFill="1" applyBorder="1" applyAlignment="1">
      <alignment horizontal="right"/>
    </xf>
    <xf numFmtId="185" fontId="21" fillId="34" borderId="15" xfId="0" applyNumberFormat="1" applyFont="1" applyFill="1" applyBorder="1" applyAlignment="1">
      <alignment horizontal="right"/>
    </xf>
    <xf numFmtId="185" fontId="21" fillId="34" borderId="16" xfId="0" applyNumberFormat="1" applyFont="1" applyFill="1" applyBorder="1" applyAlignment="1">
      <alignment horizontal="right"/>
    </xf>
    <xf numFmtId="0" fontId="21" fillId="37" borderId="35" xfId="0" applyFont="1" applyFill="1" applyBorder="1" applyAlignment="1">
      <alignment horizontal="left" vertical="top" wrapText="1"/>
    </xf>
    <xf numFmtId="2" fontId="22" fillId="37" borderId="35" xfId="0" applyNumberFormat="1" applyFont="1" applyFill="1" applyBorder="1" applyAlignment="1">
      <alignment horizontal="right" vertical="top" wrapText="1"/>
    </xf>
    <xf numFmtId="2" fontId="20" fillId="0" borderId="20" xfId="0" applyNumberFormat="1" applyFont="1" applyFill="1" applyBorder="1" applyAlignment="1">
      <alignment horizontal="right" vertical="top" wrapText="1"/>
    </xf>
    <xf numFmtId="2" fontId="20" fillId="0" borderId="21" xfId="0" applyNumberFormat="1" applyFont="1" applyFill="1" applyBorder="1" applyAlignment="1">
      <alignment horizontal="right"/>
    </xf>
    <xf numFmtId="183" fontId="21" fillId="0" borderId="23" xfId="0" applyNumberFormat="1" applyFont="1" applyFill="1" applyBorder="1" applyAlignment="1">
      <alignment horizontal="right" vertical="center" wrapText="1"/>
    </xf>
    <xf numFmtId="185" fontId="21" fillId="14" borderId="29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2" fontId="20" fillId="0" borderId="26" xfId="0" applyNumberFormat="1" applyFont="1" applyFill="1" applyBorder="1" applyAlignment="1">
      <alignment horizontal="left" vertical="top" wrapText="1"/>
    </xf>
    <xf numFmtId="0" fontId="20" fillId="0" borderId="39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Fill="1" applyBorder="1" applyAlignment="1">
      <alignment/>
    </xf>
    <xf numFmtId="183" fontId="21" fillId="0" borderId="26" xfId="0" applyNumberFormat="1" applyFont="1" applyFill="1" applyBorder="1" applyAlignment="1">
      <alignment horizontal="right" vertical="top" wrapText="1"/>
    </xf>
    <xf numFmtId="1" fontId="21" fillId="0" borderId="15" xfId="0" applyNumberFormat="1" applyFont="1" applyFill="1" applyBorder="1" applyAlignment="1">
      <alignment horizontal="right" vertical="center" wrapText="1"/>
    </xf>
    <xf numFmtId="1" fontId="20" fillId="0" borderId="35" xfId="0" applyNumberFormat="1" applyFont="1" applyFill="1" applyBorder="1" applyAlignment="1">
      <alignment horizontal="right"/>
    </xf>
    <xf numFmtId="0" fontId="22" fillId="0" borderId="45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left" vertical="top" wrapText="1"/>
    </xf>
    <xf numFmtId="0" fontId="21" fillId="37" borderId="11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left"/>
    </xf>
    <xf numFmtId="0" fontId="21" fillId="37" borderId="12" xfId="0" applyFont="1" applyFill="1" applyBorder="1" applyAlignment="1">
      <alignment horizontal="right"/>
    </xf>
    <xf numFmtId="2" fontId="20" fillId="0" borderId="22" xfId="0" applyNumberFormat="1" applyFont="1" applyFill="1" applyBorder="1" applyAlignment="1">
      <alignment horizontal="right" vertical="top" wrapText="1"/>
    </xf>
    <xf numFmtId="0" fontId="21" fillId="34" borderId="28" xfId="0" applyFont="1" applyFill="1" applyBorder="1" applyAlignment="1">
      <alignment horizontal="left" vertical="top" wrapText="1"/>
    </xf>
    <xf numFmtId="0" fontId="21" fillId="35" borderId="36" xfId="0" applyNumberFormat="1" applyFont="1" applyFill="1" applyBorder="1" applyAlignment="1">
      <alignment horizontal="center" vertical="top" wrapText="1"/>
    </xf>
    <xf numFmtId="0" fontId="21" fillId="35" borderId="28" xfId="0" applyFont="1" applyFill="1" applyBorder="1" applyAlignment="1">
      <alignment horizontal="left" vertical="top" wrapText="1"/>
    </xf>
    <xf numFmtId="0" fontId="22" fillId="0" borderId="55" xfId="0" applyNumberFormat="1" applyFont="1" applyFill="1" applyBorder="1" applyAlignment="1">
      <alignment horizontal="center"/>
    </xf>
    <xf numFmtId="0" fontId="22" fillId="0" borderId="49" xfId="0" applyNumberFormat="1" applyFont="1" applyFill="1" applyBorder="1" applyAlignment="1">
      <alignment horizontal="center"/>
    </xf>
    <xf numFmtId="0" fontId="22" fillId="0" borderId="57" xfId="0" applyNumberFormat="1" applyFont="1" applyFill="1" applyBorder="1" applyAlignment="1">
      <alignment horizontal="center" vertical="top" wrapText="1"/>
    </xf>
    <xf numFmtId="185" fontId="20" fillId="0" borderId="58" xfId="0" applyNumberFormat="1" applyFont="1" applyFill="1" applyBorder="1" applyAlignment="1">
      <alignment horizontal="right" vertical="top" wrapText="1"/>
    </xf>
    <xf numFmtId="185" fontId="20" fillId="0" borderId="59" xfId="0" applyNumberFormat="1" applyFont="1" applyFill="1" applyBorder="1" applyAlignment="1">
      <alignment horizontal="right" vertical="top" wrapText="1"/>
    </xf>
    <xf numFmtId="0" fontId="22" fillId="0" borderId="50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47" xfId="0" applyNumberFormat="1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left" vertical="center" wrapText="1"/>
    </xf>
    <xf numFmtId="183" fontId="21" fillId="0" borderId="35" xfId="0" applyNumberFormat="1" applyFont="1" applyFill="1" applyBorder="1" applyAlignment="1">
      <alignment horizontal="right" vertical="center" wrapText="1"/>
    </xf>
    <xf numFmtId="0" fontId="21" fillId="0" borderId="35" xfId="0" applyFont="1" applyFill="1" applyBorder="1" applyAlignment="1">
      <alignment horizontal="right" vertical="center" wrapText="1"/>
    </xf>
    <xf numFmtId="185" fontId="21" fillId="0" borderId="35" xfId="0" applyNumberFormat="1" applyFont="1" applyFill="1" applyBorder="1" applyAlignment="1">
      <alignment horizontal="right" vertical="center" wrapText="1"/>
    </xf>
    <xf numFmtId="185" fontId="21" fillId="0" borderId="38" xfId="0" applyNumberFormat="1" applyFont="1" applyFill="1" applyBorder="1" applyAlignment="1">
      <alignment horizontal="right" vertical="center" wrapText="1"/>
    </xf>
    <xf numFmtId="2" fontId="20" fillId="0" borderId="46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left" vertical="center" wrapText="1"/>
    </xf>
    <xf numFmtId="2" fontId="20" fillId="0" borderId="19" xfId="0" applyNumberFormat="1" applyFont="1" applyFill="1" applyBorder="1" applyAlignment="1">
      <alignment horizontal="right" vertical="center" wrapText="1"/>
    </xf>
    <xf numFmtId="2" fontId="20" fillId="0" borderId="20" xfId="0" applyNumberFormat="1" applyFont="1" applyFill="1" applyBorder="1" applyAlignment="1">
      <alignment horizontal="right" vertical="center" wrapText="1"/>
    </xf>
    <xf numFmtId="0" fontId="20" fillId="0" borderId="4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right"/>
    </xf>
    <xf numFmtId="0" fontId="21" fillId="0" borderId="23" xfId="0" applyFont="1" applyFill="1" applyBorder="1" applyAlignment="1">
      <alignment horizontal="right"/>
    </xf>
    <xf numFmtId="0" fontId="21" fillId="34" borderId="29" xfId="0" applyFont="1" applyFill="1" applyBorder="1" applyAlignment="1">
      <alignment horizontal="right" vertical="center" wrapText="1"/>
    </xf>
    <xf numFmtId="2" fontId="21" fillId="34" borderId="38" xfId="0" applyNumberFormat="1" applyFont="1" applyFill="1" applyBorder="1" applyAlignment="1">
      <alignment horizontal="right" vertical="top" wrapText="1"/>
    </xf>
    <xf numFmtId="2" fontId="22" fillId="14" borderId="38" xfId="0" applyNumberFormat="1" applyFont="1" applyFill="1" applyBorder="1" applyAlignment="1">
      <alignment horizontal="right" vertical="top" wrapText="1"/>
    </xf>
    <xf numFmtId="185" fontId="22" fillId="34" borderId="38" xfId="0" applyNumberFormat="1" applyFont="1" applyFill="1" applyBorder="1" applyAlignment="1">
      <alignment horizontal="right" vertical="top" wrapText="1"/>
    </xf>
    <xf numFmtId="185" fontId="22" fillId="8" borderId="38" xfId="0" applyNumberFormat="1" applyFont="1" applyFill="1" applyBorder="1" applyAlignment="1">
      <alignment horizontal="right" vertical="top" wrapText="1"/>
    </xf>
    <xf numFmtId="2" fontId="21" fillId="0" borderId="22" xfId="0" applyNumberFormat="1" applyFont="1" applyFill="1" applyBorder="1" applyAlignment="1">
      <alignment wrapText="1"/>
    </xf>
    <xf numFmtId="185" fontId="21" fillId="8" borderId="38" xfId="0" applyNumberFormat="1" applyFont="1" applyFill="1" applyBorder="1" applyAlignment="1">
      <alignment horizontal="right" vertical="top" wrapText="1"/>
    </xf>
    <xf numFmtId="185" fontId="21" fillId="14" borderId="38" xfId="0" applyNumberFormat="1" applyFont="1" applyFill="1" applyBorder="1" applyAlignment="1">
      <alignment horizontal="right"/>
    </xf>
    <xf numFmtId="185" fontId="20" fillId="0" borderId="23" xfId="0" applyNumberFormat="1" applyFont="1" applyFill="1" applyBorder="1" applyAlignment="1">
      <alignment horizontal="right" vertical="center" wrapText="1"/>
    </xf>
    <xf numFmtId="185" fontId="20" fillId="0" borderId="22" xfId="0" applyNumberFormat="1" applyFont="1" applyFill="1" applyBorder="1" applyAlignment="1">
      <alignment horizontal="right" vertical="top" wrapText="1"/>
    </xf>
    <xf numFmtId="185" fontId="20" fillId="0" borderId="23" xfId="0" applyNumberFormat="1" applyFont="1" applyFill="1" applyBorder="1" applyAlignment="1">
      <alignment horizontal="right" vertical="top" wrapText="1"/>
    </xf>
    <xf numFmtId="0" fontId="21" fillId="36" borderId="52" xfId="0" applyNumberFormat="1" applyFont="1" applyFill="1" applyBorder="1" applyAlignment="1">
      <alignment horizontal="center" vertical="top" wrapText="1"/>
    </xf>
    <xf numFmtId="0" fontId="21" fillId="36" borderId="30" xfId="0" applyFont="1" applyFill="1" applyBorder="1" applyAlignment="1">
      <alignment horizontal="left" vertical="top" wrapText="1"/>
    </xf>
    <xf numFmtId="0" fontId="22" fillId="0" borderId="54" xfId="0" applyNumberFormat="1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185" fontId="20" fillId="35" borderId="28" xfId="0" applyNumberFormat="1" applyFont="1" applyFill="1" applyBorder="1" applyAlignment="1">
      <alignment horizontal="right" vertical="top" wrapText="1"/>
    </xf>
    <xf numFmtId="185" fontId="20" fillId="35" borderId="29" xfId="0" applyNumberFormat="1" applyFont="1" applyFill="1" applyBorder="1" applyAlignment="1">
      <alignment horizontal="right" vertical="top" wrapText="1"/>
    </xf>
    <xf numFmtId="185" fontId="21" fillId="36" borderId="28" xfId="0" applyNumberFormat="1" applyFont="1" applyFill="1" applyBorder="1" applyAlignment="1">
      <alignment horizontal="right" vertical="top" wrapText="1"/>
    </xf>
    <xf numFmtId="185" fontId="21" fillId="36" borderId="29" xfId="0" applyNumberFormat="1" applyFont="1" applyFill="1" applyBorder="1" applyAlignment="1">
      <alignment horizontal="right" vertical="top" wrapText="1"/>
    </xf>
    <xf numFmtId="2" fontId="21" fillId="34" borderId="29" xfId="0" applyNumberFormat="1" applyFont="1" applyFill="1" applyBorder="1" applyAlignment="1">
      <alignment horizontal="right" vertical="top" wrapText="1"/>
    </xf>
    <xf numFmtId="0" fontId="21" fillId="0" borderId="6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 vertical="top" wrapText="1"/>
    </xf>
    <xf numFmtId="0" fontId="20" fillId="0" borderId="61" xfId="0" applyFont="1" applyFill="1" applyBorder="1" applyAlignment="1">
      <alignment horizontal="center" vertical="top" wrapText="1"/>
    </xf>
    <xf numFmtId="2" fontId="20" fillId="0" borderId="61" xfId="0" applyNumberFormat="1" applyFont="1" applyFill="1" applyBorder="1" applyAlignment="1">
      <alignment horizontal="right" vertical="top" wrapText="1"/>
    </xf>
    <xf numFmtId="1" fontId="20" fillId="0" borderId="61" xfId="0" applyNumberFormat="1" applyFont="1" applyFill="1" applyBorder="1" applyAlignment="1">
      <alignment horizontal="right"/>
    </xf>
    <xf numFmtId="185" fontId="20" fillId="0" borderId="61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/>
    </xf>
    <xf numFmtId="2" fontId="21" fillId="0" borderId="24" xfId="0" applyNumberFormat="1" applyFont="1" applyFill="1" applyBorder="1" applyAlignment="1">
      <alignment horizontal="center" vertical="center" wrapText="1"/>
    </xf>
    <xf numFmtId="185" fontId="21" fillId="0" borderId="24" xfId="0" applyNumberFormat="1" applyFont="1" applyFill="1" applyBorder="1" applyAlignment="1">
      <alignment horizontal="center" vertical="center" wrapText="1"/>
    </xf>
    <xf numFmtId="1" fontId="21" fillId="0" borderId="62" xfId="0" applyNumberFormat="1" applyFont="1" applyFill="1" applyBorder="1" applyAlignment="1">
      <alignment horizontal="center" vertical="top" wrapText="1"/>
    </xf>
    <xf numFmtId="0" fontId="21" fillId="35" borderId="16" xfId="0" applyFont="1" applyFill="1" applyBorder="1" applyAlignment="1">
      <alignment horizontal="right" vertical="center" wrapText="1"/>
    </xf>
    <xf numFmtId="185" fontId="22" fillId="37" borderId="38" xfId="0" applyNumberFormat="1" applyFont="1" applyFill="1" applyBorder="1" applyAlignment="1">
      <alignment horizontal="right"/>
    </xf>
    <xf numFmtId="0" fontId="21" fillId="37" borderId="62" xfId="0" applyFont="1" applyFill="1" applyBorder="1" applyAlignment="1">
      <alignment horizontal="right"/>
    </xf>
    <xf numFmtId="0" fontId="21" fillId="0" borderId="60" xfId="0" applyFont="1" applyFill="1" applyBorder="1" applyAlignment="1">
      <alignment/>
    </xf>
    <xf numFmtId="2" fontId="21" fillId="0" borderId="60" xfId="0" applyNumberFormat="1" applyFont="1" applyFill="1" applyBorder="1" applyAlignment="1">
      <alignment horizontal="right"/>
    </xf>
    <xf numFmtId="1" fontId="21" fillId="0" borderId="60" xfId="0" applyNumberFormat="1" applyFont="1" applyFill="1" applyBorder="1" applyAlignment="1">
      <alignment horizontal="right"/>
    </xf>
    <xf numFmtId="185" fontId="21" fillId="0" borderId="6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1" fillId="35" borderId="47" xfId="0" applyNumberFormat="1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left" vertical="center" wrapText="1"/>
    </xf>
    <xf numFmtId="0" fontId="21" fillId="14" borderId="52" xfId="0" applyNumberFormat="1" applyFont="1" applyFill="1" applyBorder="1" applyAlignment="1">
      <alignment horizontal="center" vertical="center" wrapText="1"/>
    </xf>
    <xf numFmtId="0" fontId="21" fillId="14" borderId="30" xfId="0" applyFont="1" applyFill="1" applyBorder="1" applyAlignment="1">
      <alignment horizontal="left" vertical="center" wrapText="1"/>
    </xf>
    <xf numFmtId="0" fontId="21" fillId="0" borderId="53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right" vertical="center" wrapText="1"/>
    </xf>
    <xf numFmtId="1" fontId="20" fillId="0" borderId="41" xfId="0" applyNumberFormat="1" applyFont="1" applyFill="1" applyBorder="1" applyAlignment="1">
      <alignment horizontal="right" vertical="top" wrapText="1"/>
    </xf>
    <xf numFmtId="185" fontId="20" fillId="0" borderId="41" xfId="0" applyNumberFormat="1" applyFont="1" applyFill="1" applyBorder="1" applyAlignment="1">
      <alignment horizontal="right" vertical="center" wrapText="1"/>
    </xf>
    <xf numFmtId="185" fontId="20" fillId="0" borderId="42" xfId="0" applyNumberFormat="1" applyFont="1" applyFill="1" applyBorder="1" applyAlignment="1">
      <alignment horizontal="right" vertical="center" wrapText="1"/>
    </xf>
    <xf numFmtId="0" fontId="21" fillId="37" borderId="35" xfId="0" applyFont="1" applyFill="1" applyBorder="1" applyAlignment="1">
      <alignment horizontal="right" vertical="center" wrapText="1"/>
    </xf>
    <xf numFmtId="185" fontId="21" fillId="37" borderId="35" xfId="0" applyNumberFormat="1" applyFont="1" applyFill="1" applyBorder="1" applyAlignment="1">
      <alignment horizontal="right" vertical="center" wrapText="1"/>
    </xf>
    <xf numFmtId="185" fontId="21" fillId="37" borderId="38" xfId="0" applyNumberFormat="1" applyFont="1" applyFill="1" applyBorder="1" applyAlignment="1">
      <alignment horizontal="right" vertical="center" wrapText="1"/>
    </xf>
    <xf numFmtId="183" fontId="21" fillId="14" borderId="30" xfId="0" applyNumberFormat="1" applyFont="1" applyFill="1" applyBorder="1" applyAlignment="1">
      <alignment horizontal="right" vertical="center" wrapText="1"/>
    </xf>
    <xf numFmtId="185" fontId="21" fillId="14" borderId="30" xfId="0" applyNumberFormat="1" applyFont="1" applyFill="1" applyBorder="1" applyAlignment="1">
      <alignment horizontal="right" vertical="center" wrapText="1"/>
    </xf>
    <xf numFmtId="185" fontId="21" fillId="14" borderId="34" xfId="0" applyNumberFormat="1" applyFont="1" applyFill="1" applyBorder="1" applyAlignment="1">
      <alignment horizontal="right" vertical="center" wrapText="1"/>
    </xf>
    <xf numFmtId="0" fontId="21" fillId="35" borderId="35" xfId="0" applyFont="1" applyFill="1" applyBorder="1" applyAlignment="1">
      <alignment horizontal="right" vertical="center" wrapText="1"/>
    </xf>
    <xf numFmtId="0" fontId="21" fillId="35" borderId="38" xfId="0" applyFont="1" applyFill="1" applyBorder="1" applyAlignment="1">
      <alignment horizontal="right" vertical="center" wrapText="1"/>
    </xf>
    <xf numFmtId="185" fontId="21" fillId="34" borderId="28" xfId="0" applyNumberFormat="1" applyFont="1" applyFill="1" applyBorder="1" applyAlignment="1">
      <alignment horizontal="right" vertical="center" wrapText="1"/>
    </xf>
    <xf numFmtId="185" fontId="21" fillId="34" borderId="29" xfId="0" applyNumberFormat="1" applyFont="1" applyFill="1" applyBorder="1" applyAlignment="1">
      <alignment horizontal="right" vertical="center" wrapText="1"/>
    </xf>
    <xf numFmtId="0" fontId="21" fillId="14" borderId="28" xfId="0" applyFont="1" applyFill="1" applyBorder="1" applyAlignment="1">
      <alignment horizontal="right" vertical="center" wrapText="1"/>
    </xf>
    <xf numFmtId="0" fontId="21" fillId="14" borderId="29" xfId="0" applyFont="1" applyFill="1" applyBorder="1" applyAlignment="1">
      <alignment horizontal="right" vertical="center" wrapText="1"/>
    </xf>
    <xf numFmtId="185" fontId="21" fillId="35" borderId="15" xfId="0" applyNumberFormat="1" applyFont="1" applyFill="1" applyBorder="1" applyAlignment="1">
      <alignment horizontal="right" vertical="center" wrapText="1"/>
    </xf>
    <xf numFmtId="185" fontId="21" fillId="35" borderId="16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right" vertical="center" wrapText="1"/>
    </xf>
    <xf numFmtId="183" fontId="20" fillId="0" borderId="15" xfId="0" applyNumberFormat="1" applyFont="1" applyFill="1" applyBorder="1" applyAlignment="1">
      <alignment horizontal="right" vertical="top" wrapText="1"/>
    </xf>
    <xf numFmtId="0" fontId="20" fillId="0" borderId="45" xfId="0" applyNumberFormat="1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left" vertical="top" wrapText="1"/>
    </xf>
    <xf numFmtId="0" fontId="20" fillId="0" borderId="44" xfId="0" applyNumberFormat="1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44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right"/>
    </xf>
    <xf numFmtId="0" fontId="20" fillId="0" borderId="39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2" fontId="21" fillId="0" borderId="44" xfId="0" applyNumberFormat="1" applyFont="1" applyFill="1" applyBorder="1" applyAlignment="1">
      <alignment horizontal="center" vertical="center" wrapText="1"/>
    </xf>
    <xf numFmtId="2" fontId="20" fillId="0" borderId="24" xfId="0" applyNumberFormat="1" applyFont="1" applyFill="1" applyBorder="1" applyAlignment="1">
      <alignment horizontal="right" vertical="center" wrapText="1"/>
    </xf>
    <xf numFmtId="2" fontId="20" fillId="0" borderId="25" xfId="0" applyNumberFormat="1" applyFont="1" applyFill="1" applyBorder="1" applyAlignment="1">
      <alignment horizontal="right" vertical="center" wrapText="1"/>
    </xf>
    <xf numFmtId="3" fontId="20" fillId="0" borderId="24" xfId="0" applyNumberFormat="1" applyFont="1" applyFill="1" applyBorder="1" applyAlignment="1">
      <alignment horizontal="right" vertical="top" wrapText="1"/>
    </xf>
    <xf numFmtId="0" fontId="20" fillId="0" borderId="49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right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right" vertical="top" wrapText="1"/>
    </xf>
    <xf numFmtId="0" fontId="23" fillId="0" borderId="27" xfId="0" applyFont="1" applyFill="1" applyBorder="1" applyAlignment="1">
      <alignment horizontal="right" vertical="top" wrapText="1"/>
    </xf>
    <xf numFmtId="0" fontId="21" fillId="0" borderId="55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left" vertical="center" wrapText="1"/>
    </xf>
    <xf numFmtId="1" fontId="20" fillId="0" borderId="15" xfId="0" applyNumberFormat="1" applyFont="1" applyFill="1" applyBorder="1" applyAlignment="1">
      <alignment horizontal="right" vertical="center" wrapText="1"/>
    </xf>
    <xf numFmtId="0" fontId="21" fillId="0" borderId="52" xfId="0" applyNumberFormat="1" applyFont="1" applyFill="1" applyBorder="1" applyAlignment="1">
      <alignment horizontal="center" vertical="top" wrapText="1"/>
    </xf>
    <xf numFmtId="2" fontId="20" fillId="0" borderId="41" xfId="0" applyNumberFormat="1" applyFont="1" applyFill="1" applyBorder="1" applyAlignment="1">
      <alignment horizontal="left" vertical="top" wrapText="1"/>
    </xf>
    <xf numFmtId="0" fontId="20" fillId="38" borderId="52" xfId="0" applyFont="1" applyFill="1" applyBorder="1" applyAlignment="1">
      <alignment horizontal="center"/>
    </xf>
    <xf numFmtId="0" fontId="21" fillId="38" borderId="30" xfId="0" applyFont="1" applyFill="1" applyBorder="1" applyAlignment="1">
      <alignment horizontal="left"/>
    </xf>
    <xf numFmtId="0" fontId="21" fillId="38" borderId="30" xfId="0" applyFont="1" applyFill="1" applyBorder="1" applyAlignment="1">
      <alignment horizontal="right"/>
    </xf>
    <xf numFmtId="1" fontId="21" fillId="38" borderId="30" xfId="0" applyNumberFormat="1" applyFont="1" applyFill="1" applyBorder="1" applyAlignment="1">
      <alignment horizontal="right"/>
    </xf>
    <xf numFmtId="0" fontId="21" fillId="38" borderId="34" xfId="0" applyFont="1" applyFill="1" applyBorder="1" applyAlignment="1">
      <alignment horizontal="right"/>
    </xf>
    <xf numFmtId="2" fontId="20" fillId="0" borderId="35" xfId="0" applyNumberFormat="1" applyFont="1" applyFill="1" applyBorder="1" applyAlignment="1">
      <alignment horizontal="right"/>
    </xf>
    <xf numFmtId="185" fontId="20" fillId="0" borderId="35" xfId="0" applyNumberFormat="1" applyFont="1" applyFill="1" applyBorder="1" applyAlignment="1">
      <alignment horizontal="right"/>
    </xf>
    <xf numFmtId="185" fontId="20" fillId="0" borderId="38" xfId="0" applyNumberFormat="1" applyFont="1" applyFill="1" applyBorder="1" applyAlignment="1">
      <alignment horizontal="right"/>
    </xf>
    <xf numFmtId="0" fontId="20" fillId="33" borderId="52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left"/>
    </xf>
    <xf numFmtId="0" fontId="21" fillId="33" borderId="30" xfId="0" applyFont="1" applyFill="1" applyBorder="1" applyAlignment="1">
      <alignment horizontal="right"/>
    </xf>
    <xf numFmtId="1" fontId="21" fillId="33" borderId="30" xfId="0" applyNumberFormat="1" applyFont="1" applyFill="1" applyBorder="1" applyAlignment="1">
      <alignment horizontal="right"/>
    </xf>
    <xf numFmtId="0" fontId="21" fillId="33" borderId="3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 vertical="top" wrapText="1"/>
    </xf>
    <xf numFmtId="0" fontId="23" fillId="0" borderId="23" xfId="0" applyFont="1" applyFill="1" applyBorder="1" applyAlignment="1">
      <alignment horizontal="right" vertical="top" wrapText="1"/>
    </xf>
    <xf numFmtId="0" fontId="21" fillId="39" borderId="22" xfId="0" applyFont="1" applyFill="1" applyBorder="1" applyAlignment="1">
      <alignment horizontal="left" vertical="top" wrapText="1"/>
    </xf>
    <xf numFmtId="2" fontId="20" fillId="39" borderId="22" xfId="0" applyNumberFormat="1" applyFont="1" applyFill="1" applyBorder="1" applyAlignment="1">
      <alignment horizontal="right" vertical="top" wrapText="1"/>
    </xf>
    <xf numFmtId="2" fontId="20" fillId="39" borderId="23" xfId="0" applyNumberFormat="1" applyFont="1" applyFill="1" applyBorder="1" applyAlignment="1">
      <alignment horizontal="right" vertical="top" wrapText="1"/>
    </xf>
    <xf numFmtId="0" fontId="22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/>
    </xf>
    <xf numFmtId="0" fontId="22" fillId="0" borderId="39" xfId="0" applyFont="1" applyFill="1" applyBorder="1" applyAlignment="1">
      <alignment horizontal="center"/>
    </xf>
    <xf numFmtId="0" fontId="22" fillId="39" borderId="33" xfId="0" applyNumberFormat="1" applyFont="1" applyFill="1" applyBorder="1" applyAlignment="1">
      <alignment horizontal="center" vertical="top" wrapText="1"/>
    </xf>
    <xf numFmtId="0" fontId="22" fillId="0" borderId="33" xfId="0" applyNumberFormat="1" applyFont="1" applyFill="1" applyBorder="1" applyAlignment="1">
      <alignment horizontal="center" vertical="top" wrapText="1"/>
    </xf>
    <xf numFmtId="0" fontId="22" fillId="0" borderId="46" xfId="0" applyNumberFormat="1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65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22" fillId="0" borderId="44" xfId="0" applyFont="1" applyFill="1" applyBorder="1" applyAlignment="1">
      <alignment horizontal="center"/>
    </xf>
    <xf numFmtId="0" fontId="22" fillId="0" borderId="53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right"/>
    </xf>
    <xf numFmtId="185" fontId="23" fillId="0" borderId="26" xfId="0" applyNumberFormat="1" applyFont="1" applyFill="1" applyBorder="1" applyAlignment="1">
      <alignment horizontal="right"/>
    </xf>
    <xf numFmtId="185" fontId="23" fillId="0" borderId="2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right"/>
    </xf>
    <xf numFmtId="1" fontId="23" fillId="0" borderId="19" xfId="0" applyNumberFormat="1" applyFont="1" applyFill="1" applyBorder="1" applyAlignment="1">
      <alignment horizontal="right"/>
    </xf>
    <xf numFmtId="185" fontId="23" fillId="0" borderId="19" xfId="0" applyNumberFormat="1" applyFont="1" applyFill="1" applyBorder="1" applyAlignment="1">
      <alignment horizontal="right"/>
    </xf>
    <xf numFmtId="185" fontId="23" fillId="0" borderId="20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right" vertical="top" wrapText="1"/>
    </xf>
    <xf numFmtId="1" fontId="23" fillId="0" borderId="19" xfId="0" applyNumberFormat="1" applyFont="1" applyFill="1" applyBorder="1" applyAlignment="1">
      <alignment horizontal="right" vertical="top" wrapText="1"/>
    </xf>
    <xf numFmtId="185" fontId="23" fillId="0" borderId="19" xfId="0" applyNumberFormat="1" applyFont="1" applyFill="1" applyBorder="1" applyAlignment="1">
      <alignment horizontal="right" vertical="top" wrapText="1"/>
    </xf>
    <xf numFmtId="185" fontId="23" fillId="0" borderId="20" xfId="0" applyNumberFormat="1" applyFont="1" applyFill="1" applyBorder="1" applyAlignment="1">
      <alignment horizontal="right" vertical="top" wrapText="1"/>
    </xf>
    <xf numFmtId="2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right"/>
    </xf>
    <xf numFmtId="185" fontId="23" fillId="0" borderId="10" xfId="0" applyNumberFormat="1" applyFont="1" applyFill="1" applyBorder="1" applyAlignment="1">
      <alignment horizontal="right"/>
    </xf>
    <xf numFmtId="185" fontId="23" fillId="0" borderId="21" xfId="0" applyNumberFormat="1" applyFont="1" applyFill="1" applyBorder="1" applyAlignment="1">
      <alignment horizontal="right"/>
    </xf>
    <xf numFmtId="1" fontId="20" fillId="0" borderId="17" xfId="0" applyNumberFormat="1" applyFont="1" applyFill="1" applyBorder="1" applyAlignment="1">
      <alignment horizontal="right"/>
    </xf>
    <xf numFmtId="1" fontId="21" fillId="34" borderId="35" xfId="0" applyNumberFormat="1" applyFont="1" applyFill="1" applyBorder="1" applyAlignment="1">
      <alignment horizontal="right"/>
    </xf>
    <xf numFmtId="1" fontId="21" fillId="14" borderId="35" xfId="0" applyNumberFormat="1" applyFont="1" applyFill="1" applyBorder="1" applyAlignment="1">
      <alignment horizontal="right"/>
    </xf>
    <xf numFmtId="183" fontId="20" fillId="0" borderId="22" xfId="0" applyNumberFormat="1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right" vertical="center" wrapText="1"/>
    </xf>
    <xf numFmtId="0" fontId="20" fillId="0" borderId="52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right" vertical="center" wrapText="1"/>
    </xf>
    <xf numFmtId="185" fontId="20" fillId="0" borderId="30" xfId="0" applyNumberFormat="1" applyFont="1" applyFill="1" applyBorder="1" applyAlignment="1">
      <alignment horizontal="right" vertical="center" wrapText="1"/>
    </xf>
    <xf numFmtId="185" fontId="20" fillId="0" borderId="34" xfId="0" applyNumberFormat="1" applyFont="1" applyFill="1" applyBorder="1" applyAlignment="1">
      <alignment horizontal="right" vertical="center" wrapText="1"/>
    </xf>
    <xf numFmtId="185" fontId="21" fillId="39" borderId="26" xfId="0" applyNumberFormat="1" applyFont="1" applyFill="1" applyBorder="1" applyAlignment="1">
      <alignment horizontal="right" vertical="center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1" fillId="0" borderId="66" xfId="0" applyNumberFormat="1" applyFont="1" applyFill="1" applyBorder="1" applyAlignment="1">
      <alignment horizontal="center" vertical="center" wrapText="1"/>
    </xf>
    <xf numFmtId="0" fontId="21" fillId="0" borderId="46" xfId="0" applyNumberFormat="1" applyFont="1" applyFill="1" applyBorder="1" applyAlignment="1">
      <alignment horizontal="center" vertical="center" wrapText="1"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  <xf numFmtId="0" fontId="23" fillId="0" borderId="68" xfId="0" applyFont="1" applyFill="1" applyBorder="1" applyAlignment="1">
      <alignment horizontal="center" vertical="top" wrapText="1"/>
    </xf>
    <xf numFmtId="49" fontId="21" fillId="0" borderId="6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185" fontId="21" fillId="0" borderId="69" xfId="0" applyNumberFormat="1" applyFont="1" applyFill="1" applyBorder="1" applyAlignment="1">
      <alignment horizontal="center" vertical="center" wrapText="1"/>
    </xf>
    <xf numFmtId="185" fontId="21" fillId="0" borderId="70" xfId="0" applyNumberFormat="1" applyFont="1" applyFill="1" applyBorder="1" applyAlignment="1">
      <alignment horizontal="center" vertical="center" wrapText="1"/>
    </xf>
    <xf numFmtId="185" fontId="21" fillId="0" borderId="19" xfId="0" applyNumberFormat="1" applyFont="1" applyFill="1" applyBorder="1" applyAlignment="1">
      <alignment horizontal="center" vertical="top" wrapText="1"/>
    </xf>
    <xf numFmtId="185" fontId="21" fillId="0" borderId="10" xfId="0" applyNumberFormat="1" applyFont="1" applyFill="1" applyBorder="1" applyAlignment="1">
      <alignment horizontal="center" vertical="top" wrapText="1"/>
    </xf>
    <xf numFmtId="0" fontId="21" fillId="0" borderId="71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72" xfId="0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185" fontId="21" fillId="0" borderId="20" xfId="0" applyNumberFormat="1" applyFont="1" applyFill="1" applyBorder="1" applyAlignment="1">
      <alignment horizontal="center" vertical="top" wrapText="1"/>
    </xf>
    <xf numFmtId="185" fontId="21" fillId="0" borderId="25" xfId="0" applyNumberFormat="1" applyFont="1" applyFill="1" applyBorder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2" fontId="21" fillId="0" borderId="69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85" fontId="21" fillId="0" borderId="24" xfId="0" applyNumberFormat="1" applyFont="1" applyFill="1" applyBorder="1" applyAlignment="1">
      <alignment horizontal="center" vertical="top" wrapText="1"/>
    </xf>
    <xf numFmtId="185" fontId="21" fillId="0" borderId="21" xfId="0" applyNumberFormat="1" applyFont="1" applyFill="1" applyBorder="1" applyAlignment="1">
      <alignment horizontal="center" vertical="top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1"/>
  <sheetViews>
    <sheetView tabSelected="1" zoomScalePageLayoutView="0" workbookViewId="0" topLeftCell="A893">
      <selection activeCell="L897" sqref="L897"/>
    </sheetView>
  </sheetViews>
  <sheetFormatPr defaultColWidth="9.140625" defaultRowHeight="15.75" customHeight="1"/>
  <cols>
    <col min="1" max="1" width="4.7109375" style="237" customWidth="1"/>
    <col min="2" max="2" width="25.8515625" style="5" customWidth="1"/>
    <col min="3" max="3" width="10.8515625" style="2" customWidth="1"/>
    <col min="4" max="4" width="10.7109375" style="2" customWidth="1"/>
    <col min="5" max="5" width="8.421875" style="3" customWidth="1"/>
    <col min="6" max="6" width="10.8515625" style="4" customWidth="1"/>
    <col min="7" max="7" width="11.57421875" style="4" customWidth="1"/>
    <col min="8" max="8" width="12.421875" style="4" customWidth="1"/>
    <col min="9" max="9" width="9.140625" style="5" customWidth="1"/>
    <col min="10" max="10" width="10.57421875" style="5" bestFit="1" customWidth="1"/>
    <col min="11" max="16384" width="9.140625" style="5" customWidth="1"/>
  </cols>
  <sheetData>
    <row r="1" spans="1:8" ht="15.75" customHeight="1">
      <c r="A1" s="237" t="s">
        <v>68</v>
      </c>
      <c r="B1" s="1"/>
      <c r="H1" s="4" t="s">
        <v>130</v>
      </c>
    </row>
    <row r="2" spans="2:8" ht="15.75" customHeight="1">
      <c r="B2" s="1"/>
      <c r="H2" s="4" t="s">
        <v>131</v>
      </c>
    </row>
    <row r="3" ht="15.75" customHeight="1">
      <c r="B3" s="1"/>
    </row>
    <row r="4" spans="1:8" ht="15.75" customHeight="1">
      <c r="A4" s="553" t="s">
        <v>129</v>
      </c>
      <c r="B4" s="553"/>
      <c r="C4" s="553"/>
      <c r="D4" s="553"/>
      <c r="E4" s="553"/>
      <c r="F4" s="553"/>
      <c r="G4" s="553"/>
      <c r="H4" s="553"/>
    </row>
    <row r="5" ht="15.75" customHeight="1">
      <c r="B5" s="7"/>
    </row>
    <row r="6" spans="1:8" ht="15.75" customHeight="1">
      <c r="A6" s="554" t="s">
        <v>87</v>
      </c>
      <c r="B6" s="554"/>
      <c r="C6" s="554"/>
      <c r="D6" s="554"/>
      <c r="E6" s="554"/>
      <c r="F6" s="554"/>
      <c r="G6" s="554"/>
      <c r="H6" s="554"/>
    </row>
    <row r="7" spans="1:8" ht="15.75" customHeight="1">
      <c r="A7" s="555" t="s">
        <v>211</v>
      </c>
      <c r="B7" s="556"/>
      <c r="C7" s="556"/>
      <c r="D7" s="556"/>
      <c r="E7" s="556"/>
      <c r="F7" s="556"/>
      <c r="G7" s="556"/>
      <c r="H7" s="556"/>
    </row>
    <row r="8" spans="1:8" ht="15.75" customHeight="1">
      <c r="A8" s="556" t="s">
        <v>79</v>
      </c>
      <c r="B8" s="556"/>
      <c r="C8" s="556"/>
      <c r="D8" s="556"/>
      <c r="E8" s="556"/>
      <c r="F8" s="556"/>
      <c r="G8" s="556"/>
      <c r="H8" s="556"/>
    </row>
    <row r="9" ht="15.75" customHeight="1" thickBot="1"/>
    <row r="10" spans="1:8" ht="15.75" customHeight="1">
      <c r="A10" s="557" t="s">
        <v>80</v>
      </c>
      <c r="B10" s="587" t="s">
        <v>6</v>
      </c>
      <c r="C10" s="580" t="s">
        <v>81</v>
      </c>
      <c r="D10" s="580"/>
      <c r="E10" s="566" t="s">
        <v>0</v>
      </c>
      <c r="F10" s="566"/>
      <c r="G10" s="568" t="s">
        <v>1</v>
      </c>
      <c r="H10" s="569"/>
    </row>
    <row r="11" spans="1:8" ht="15.75" customHeight="1">
      <c r="A11" s="558"/>
      <c r="B11" s="588"/>
      <c r="C11" s="581"/>
      <c r="D11" s="581"/>
      <c r="E11" s="567"/>
      <c r="F11" s="567"/>
      <c r="G11" s="570" t="s">
        <v>3</v>
      </c>
      <c r="H11" s="577" t="s">
        <v>111</v>
      </c>
    </row>
    <row r="12" spans="1:8" ht="42" customHeight="1">
      <c r="A12" s="559"/>
      <c r="B12" s="589"/>
      <c r="C12" s="8" t="s">
        <v>108</v>
      </c>
      <c r="D12" s="8" t="s">
        <v>109</v>
      </c>
      <c r="E12" s="9" t="s">
        <v>110</v>
      </c>
      <c r="F12" s="10" t="s">
        <v>2</v>
      </c>
      <c r="G12" s="571"/>
      <c r="H12" s="586"/>
    </row>
    <row r="13" spans="1:8" s="15" customFormat="1" ht="16.5" customHeight="1" thickBot="1">
      <c r="A13" s="11">
        <v>1</v>
      </c>
      <c r="B13" s="12">
        <v>2</v>
      </c>
      <c r="C13" s="13">
        <v>3</v>
      </c>
      <c r="D13" s="14">
        <v>4</v>
      </c>
      <c r="E13" s="14">
        <v>5</v>
      </c>
      <c r="F13" s="14">
        <v>6</v>
      </c>
      <c r="G13" s="14">
        <v>7</v>
      </c>
      <c r="H13" s="432">
        <v>8</v>
      </c>
    </row>
    <row r="14" spans="1:8" ht="15.75" customHeight="1" thickBot="1">
      <c r="A14" s="560" t="s">
        <v>82</v>
      </c>
      <c r="B14" s="561"/>
      <c r="C14" s="561"/>
      <c r="D14" s="561"/>
      <c r="E14" s="561"/>
      <c r="F14" s="561"/>
      <c r="G14" s="561"/>
      <c r="H14" s="562"/>
    </row>
    <row r="15" spans="1:8" ht="15.75" customHeight="1">
      <c r="A15" s="549" t="s">
        <v>31</v>
      </c>
      <c r="B15" s="16" t="s">
        <v>7</v>
      </c>
      <c r="C15" s="17"/>
      <c r="D15" s="17"/>
      <c r="E15" s="17"/>
      <c r="F15" s="18"/>
      <c r="G15" s="18"/>
      <c r="H15" s="19"/>
    </row>
    <row r="16" spans="1:8" ht="15.75" customHeight="1">
      <c r="A16" s="238"/>
      <c r="B16" s="20" t="s">
        <v>54</v>
      </c>
      <c r="C16" s="21"/>
      <c r="D16" s="21"/>
      <c r="E16" s="21"/>
      <c r="F16" s="22"/>
      <c r="G16" s="22"/>
      <c r="H16" s="23"/>
    </row>
    <row r="17" spans="1:8" ht="15.75" customHeight="1">
      <c r="A17" s="239">
        <v>1</v>
      </c>
      <c r="B17" s="24" t="s">
        <v>29</v>
      </c>
      <c r="C17" s="25">
        <f>SUM(C18:C20)</f>
        <v>23862</v>
      </c>
      <c r="D17" s="25">
        <f>SUM(D18:D20)</f>
        <v>33.35</v>
      </c>
      <c r="E17" s="26">
        <f aca="true" t="shared" si="0" ref="E17:E36">F17/C17*1000</f>
        <v>40.42465007124298</v>
      </c>
      <c r="F17" s="27">
        <f>SUM(F18:F20)</f>
        <v>964.6129999999999</v>
      </c>
      <c r="G17" s="27">
        <f>SUM(G18:G20)</f>
        <v>0</v>
      </c>
      <c r="H17" s="28">
        <f>SUM(H18:H20)</f>
        <v>963.6129999999999</v>
      </c>
    </row>
    <row r="18" spans="1:19" ht="15.75" customHeight="1">
      <c r="A18" s="547"/>
      <c r="B18" s="29" t="s">
        <v>95</v>
      </c>
      <c r="C18" s="30">
        <v>17642</v>
      </c>
      <c r="D18" s="30">
        <v>25.95</v>
      </c>
      <c r="E18" s="31">
        <f t="shared" si="0"/>
        <v>34.796224917809774</v>
      </c>
      <c r="F18" s="32">
        <v>613.875</v>
      </c>
      <c r="G18" s="32"/>
      <c r="H18" s="33">
        <v>613.875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5" ht="15.75" customHeight="1">
      <c r="A19" s="551"/>
      <c r="B19" s="29" t="s">
        <v>96</v>
      </c>
      <c r="C19" s="30">
        <v>5695</v>
      </c>
      <c r="D19" s="30">
        <v>6.4</v>
      </c>
      <c r="E19" s="31">
        <f t="shared" si="0"/>
        <v>60.464969271290606</v>
      </c>
      <c r="F19" s="32">
        <v>344.348</v>
      </c>
      <c r="G19" s="32"/>
      <c r="H19" s="33">
        <v>343.348</v>
      </c>
      <c r="J19" s="6"/>
      <c r="K19" s="6"/>
      <c r="L19" s="6"/>
      <c r="M19" s="6"/>
      <c r="N19" s="6"/>
      <c r="O19" s="6"/>
    </row>
    <row r="20" spans="1:15" ht="15.75" customHeight="1">
      <c r="A20" s="548"/>
      <c r="B20" s="34" t="s">
        <v>97</v>
      </c>
      <c r="C20" s="35">
        <v>525</v>
      </c>
      <c r="D20" s="35">
        <v>1</v>
      </c>
      <c r="E20" s="31">
        <f t="shared" si="0"/>
        <v>12.17142857142857</v>
      </c>
      <c r="F20" s="36">
        <v>6.39</v>
      </c>
      <c r="G20" s="36"/>
      <c r="H20" s="37">
        <v>6.39</v>
      </c>
      <c r="J20" s="6"/>
      <c r="K20" s="6"/>
      <c r="L20" s="6"/>
      <c r="M20" s="6"/>
      <c r="N20" s="6"/>
      <c r="O20" s="6"/>
    </row>
    <row r="21" spans="1:8" ht="15.75" customHeight="1">
      <c r="A21" s="236">
        <v>2</v>
      </c>
      <c r="B21" s="48" t="s">
        <v>17</v>
      </c>
      <c r="C21" s="39">
        <f>SUM(C22:C25)</f>
        <v>24814</v>
      </c>
      <c r="D21" s="39">
        <f>SUM(D22:D25)</f>
        <v>81.225</v>
      </c>
      <c r="E21" s="40">
        <f t="shared" si="0"/>
        <v>41.84025147094382</v>
      </c>
      <c r="F21" s="41">
        <f>SUM(F22:F25)</f>
        <v>1038.224</v>
      </c>
      <c r="G21" s="41">
        <f>SUM(G22:G25)</f>
        <v>0</v>
      </c>
      <c r="H21" s="42">
        <f>SUM(H22:H25)</f>
        <v>1037.864</v>
      </c>
    </row>
    <row r="22" spans="1:8" ht="15.75" customHeight="1">
      <c r="A22" s="547"/>
      <c r="B22" s="43" t="s">
        <v>93</v>
      </c>
      <c r="C22" s="30">
        <v>2524</v>
      </c>
      <c r="D22" s="30">
        <v>9.625</v>
      </c>
      <c r="E22" s="31">
        <f t="shared" si="0"/>
        <v>49.50713153724247</v>
      </c>
      <c r="F22" s="32">
        <v>124.956</v>
      </c>
      <c r="G22" s="32"/>
      <c r="H22" s="33">
        <v>124.956</v>
      </c>
    </row>
    <row r="23" spans="1:8" ht="15.75" customHeight="1">
      <c r="A23" s="547"/>
      <c r="B23" s="29" t="s">
        <v>95</v>
      </c>
      <c r="C23" s="30">
        <f>16585+995</f>
        <v>17580</v>
      </c>
      <c r="D23" s="30">
        <f>56.9+2.7</f>
        <v>59.6</v>
      </c>
      <c r="E23" s="31">
        <f t="shared" si="0"/>
        <v>37.06712172923777</v>
      </c>
      <c r="F23" s="32">
        <f>627.64+24</f>
        <v>651.64</v>
      </c>
      <c r="G23" s="32"/>
      <c r="H23" s="33">
        <f>24+627.64</f>
        <v>651.64</v>
      </c>
    </row>
    <row r="24" spans="1:8" ht="15.75" customHeight="1">
      <c r="A24" s="551"/>
      <c r="B24" s="43" t="s">
        <v>96</v>
      </c>
      <c r="C24" s="30">
        <v>4230</v>
      </c>
      <c r="D24" s="30">
        <v>10</v>
      </c>
      <c r="E24" s="31">
        <f t="shared" si="0"/>
        <v>58.172104018912535</v>
      </c>
      <c r="F24" s="32">
        <v>246.068</v>
      </c>
      <c r="G24" s="32"/>
      <c r="H24" s="33">
        <v>245.708</v>
      </c>
    </row>
    <row r="25" spans="1:8" ht="15.75" customHeight="1">
      <c r="A25" s="240"/>
      <c r="B25" s="49" t="s">
        <v>97</v>
      </c>
      <c r="C25" s="44">
        <v>480</v>
      </c>
      <c r="D25" s="44">
        <v>2</v>
      </c>
      <c r="E25" s="45">
        <f t="shared" si="0"/>
        <v>32.41666666666667</v>
      </c>
      <c r="F25" s="46">
        <v>15.56</v>
      </c>
      <c r="G25" s="46"/>
      <c r="H25" s="47">
        <v>15.56</v>
      </c>
    </row>
    <row r="26" spans="1:8" ht="15.75" customHeight="1">
      <c r="A26" s="236">
        <v>3</v>
      </c>
      <c r="B26" s="38" t="s">
        <v>207</v>
      </c>
      <c r="C26" s="39">
        <f>SUM(C27:C28)</f>
        <v>470</v>
      </c>
      <c r="D26" s="39">
        <f>SUM(D27:D28)</f>
        <v>3.1</v>
      </c>
      <c r="E26" s="40">
        <f t="shared" si="0"/>
        <v>31.65531914893617</v>
      </c>
      <c r="F26" s="41">
        <f>SUM(F27:F28)</f>
        <v>14.878</v>
      </c>
      <c r="G26" s="41">
        <f>SUM(G27:G28)</f>
        <v>0</v>
      </c>
      <c r="H26" s="42">
        <f>SUM(H27:H28)</f>
        <v>14.878</v>
      </c>
    </row>
    <row r="27" spans="1:8" ht="15.75" customHeight="1">
      <c r="A27" s="548"/>
      <c r="B27" s="34" t="s">
        <v>93</v>
      </c>
      <c r="C27" s="35">
        <v>410</v>
      </c>
      <c r="D27" s="35">
        <v>3</v>
      </c>
      <c r="E27" s="52">
        <f t="shared" si="0"/>
        <v>35.67073170731707</v>
      </c>
      <c r="F27" s="36">
        <v>14.625</v>
      </c>
      <c r="G27" s="36"/>
      <c r="H27" s="37">
        <v>14.625</v>
      </c>
    </row>
    <row r="28" spans="1:8" ht="15.75" customHeight="1">
      <c r="A28" s="476"/>
      <c r="B28" s="49" t="s">
        <v>96</v>
      </c>
      <c r="C28" s="477">
        <v>60</v>
      </c>
      <c r="D28" s="477">
        <v>0.1</v>
      </c>
      <c r="E28" s="479">
        <f t="shared" si="0"/>
        <v>4.216666666666666</v>
      </c>
      <c r="F28" s="477">
        <v>0.253</v>
      </c>
      <c r="G28" s="477"/>
      <c r="H28" s="478">
        <v>0.253</v>
      </c>
    </row>
    <row r="29" spans="1:8" ht="15.75" customHeight="1">
      <c r="A29" s="242">
        <v>4</v>
      </c>
      <c r="B29" s="50" t="s">
        <v>223</v>
      </c>
      <c r="C29" s="61">
        <f>SUM(C30)</f>
        <v>69</v>
      </c>
      <c r="D29" s="61">
        <f>SUM(D30)</f>
        <v>0.8</v>
      </c>
      <c r="E29" s="62">
        <f t="shared" si="0"/>
        <v>29.695652173913043</v>
      </c>
      <c r="F29" s="73">
        <f>SUM(F30)</f>
        <v>2.049</v>
      </c>
      <c r="G29" s="73">
        <f>SUM(G30)</f>
        <v>0</v>
      </c>
      <c r="H29" s="74">
        <f>SUM(H30)</f>
        <v>2.049</v>
      </c>
    </row>
    <row r="30" spans="1:8" ht="15.75" customHeight="1">
      <c r="A30" s="548"/>
      <c r="B30" s="171" t="s">
        <v>95</v>
      </c>
      <c r="C30" s="35">
        <v>69</v>
      </c>
      <c r="D30" s="35">
        <v>0.8</v>
      </c>
      <c r="E30" s="52">
        <f t="shared" si="0"/>
        <v>29.695652173913043</v>
      </c>
      <c r="F30" s="36">
        <v>2.049</v>
      </c>
      <c r="G30" s="36"/>
      <c r="H30" s="37">
        <v>2.049</v>
      </c>
    </row>
    <row r="31" spans="1:8" ht="15.75" customHeight="1">
      <c r="A31" s="236">
        <v>5</v>
      </c>
      <c r="B31" s="38" t="s">
        <v>89</v>
      </c>
      <c r="C31" s="39">
        <f>SUM(C32:C34)</f>
        <v>737</v>
      </c>
      <c r="D31" s="39">
        <f>SUM(D32:D34)</f>
        <v>6.16</v>
      </c>
      <c r="E31" s="40">
        <f t="shared" si="0"/>
        <v>20.854816824966075</v>
      </c>
      <c r="F31" s="41">
        <f>SUM(F32:F34)</f>
        <v>15.37</v>
      </c>
      <c r="G31" s="41">
        <f>SUM(G32:G34)</f>
        <v>0</v>
      </c>
      <c r="H31" s="42">
        <f>SUM(H32:H34)</f>
        <v>15.37</v>
      </c>
    </row>
    <row r="32" spans="1:8" ht="15.75" customHeight="1">
      <c r="A32" s="548"/>
      <c r="B32" s="34" t="s">
        <v>93</v>
      </c>
      <c r="C32" s="35">
        <v>105</v>
      </c>
      <c r="D32" s="35">
        <v>0.5</v>
      </c>
      <c r="E32" s="52">
        <f t="shared" si="0"/>
        <v>0</v>
      </c>
      <c r="F32" s="36">
        <v>0</v>
      </c>
      <c r="G32" s="36"/>
      <c r="H32" s="37"/>
    </row>
    <row r="33" spans="1:8" ht="15.75" customHeight="1">
      <c r="A33" s="548"/>
      <c r="B33" s="34" t="s">
        <v>95</v>
      </c>
      <c r="C33" s="35">
        <v>477</v>
      </c>
      <c r="D33" s="35">
        <v>3.66</v>
      </c>
      <c r="E33" s="52">
        <f t="shared" si="0"/>
        <v>20.52410901467505</v>
      </c>
      <c r="F33" s="36">
        <v>9.79</v>
      </c>
      <c r="G33" s="36"/>
      <c r="H33" s="37">
        <v>9.79</v>
      </c>
    </row>
    <row r="34" spans="1:8" ht="15.75" customHeight="1">
      <c r="A34" s="240"/>
      <c r="B34" s="49" t="s">
        <v>96</v>
      </c>
      <c r="C34" s="44">
        <v>155</v>
      </c>
      <c r="D34" s="44">
        <v>2</v>
      </c>
      <c r="E34" s="45">
        <f t="shared" si="0"/>
        <v>36</v>
      </c>
      <c r="F34" s="46">
        <v>5.58</v>
      </c>
      <c r="G34" s="46"/>
      <c r="H34" s="47">
        <v>5.58</v>
      </c>
    </row>
    <row r="35" spans="1:8" ht="15.75" customHeight="1">
      <c r="A35" s="236">
        <v>6</v>
      </c>
      <c r="B35" s="48" t="s">
        <v>30</v>
      </c>
      <c r="C35" s="39">
        <f>C36</f>
        <v>150</v>
      </c>
      <c r="D35" s="39">
        <f>D36</f>
        <v>0.4</v>
      </c>
      <c r="E35" s="40">
        <f t="shared" si="0"/>
        <v>0</v>
      </c>
      <c r="F35" s="41">
        <f>F36</f>
        <v>0</v>
      </c>
      <c r="G35" s="41"/>
      <c r="H35" s="42">
        <f>H36</f>
        <v>0</v>
      </c>
    </row>
    <row r="36" spans="1:8" ht="15.75" customHeight="1">
      <c r="A36" s="240"/>
      <c r="B36" s="49" t="s">
        <v>95</v>
      </c>
      <c r="C36" s="44">
        <v>150</v>
      </c>
      <c r="D36" s="44">
        <v>0.4</v>
      </c>
      <c r="E36" s="45">
        <f t="shared" si="0"/>
        <v>0</v>
      </c>
      <c r="F36" s="46"/>
      <c r="G36" s="46"/>
      <c r="H36" s="47"/>
    </row>
    <row r="37" spans="1:8" ht="15.75" customHeight="1">
      <c r="A37" s="236">
        <v>7</v>
      </c>
      <c r="B37" s="48" t="s">
        <v>91</v>
      </c>
      <c r="C37" s="39">
        <f>C38</f>
        <v>129</v>
      </c>
      <c r="D37" s="39">
        <f>D38</f>
        <v>0.8</v>
      </c>
      <c r="E37" s="40">
        <f>F37/C37*1000</f>
        <v>22.4031007751938</v>
      </c>
      <c r="F37" s="41">
        <f>F38</f>
        <v>2.89</v>
      </c>
      <c r="G37" s="41"/>
      <c r="H37" s="42">
        <f>H38</f>
        <v>2.89</v>
      </c>
    </row>
    <row r="38" spans="1:8" ht="15.75" customHeight="1">
      <c r="A38" s="240"/>
      <c r="B38" s="49" t="s">
        <v>95</v>
      </c>
      <c r="C38" s="44">
        <f>50+79</f>
        <v>129</v>
      </c>
      <c r="D38" s="44">
        <f>0.5+0.3</f>
        <v>0.8</v>
      </c>
      <c r="E38" s="45">
        <f>F38/C38*1000</f>
        <v>22.4031007751938</v>
      </c>
      <c r="F38" s="46">
        <f>2.29+0.6</f>
        <v>2.89</v>
      </c>
      <c r="G38" s="46"/>
      <c r="H38" s="47">
        <f>2.29+0.6</f>
        <v>2.89</v>
      </c>
    </row>
    <row r="39" spans="1:8" ht="15.75" customHeight="1">
      <c r="A39" s="236">
        <v>8</v>
      </c>
      <c r="B39" s="48" t="s">
        <v>18</v>
      </c>
      <c r="C39" s="39">
        <f>SUM(C40:C43)</f>
        <v>1200</v>
      </c>
      <c r="D39" s="39">
        <f>SUM(D40:D43)</f>
        <v>26.2</v>
      </c>
      <c r="E39" s="40">
        <f aca="true" t="shared" si="1" ref="E39:E48">F39/C39*1000</f>
        <v>26.169166666666666</v>
      </c>
      <c r="F39" s="41">
        <f>SUM(F40:F43)</f>
        <v>31.403</v>
      </c>
      <c r="G39" s="41">
        <f>SUM(G40:G43)</f>
        <v>0</v>
      </c>
      <c r="H39" s="42">
        <f>SUM(H40:H43)</f>
        <v>31.403</v>
      </c>
    </row>
    <row r="40" spans="1:8" ht="15.75" customHeight="1">
      <c r="A40" s="243"/>
      <c r="B40" s="229" t="s">
        <v>93</v>
      </c>
      <c r="C40" s="75">
        <v>60</v>
      </c>
      <c r="D40" s="75">
        <v>0.5</v>
      </c>
      <c r="E40" s="62">
        <f t="shared" si="1"/>
        <v>60.00000000000001</v>
      </c>
      <c r="F40" s="76">
        <v>3.6</v>
      </c>
      <c r="G40" s="76"/>
      <c r="H40" s="77">
        <v>3.6</v>
      </c>
    </row>
    <row r="41" spans="1:8" ht="15.75" customHeight="1">
      <c r="A41" s="547"/>
      <c r="B41" s="43" t="s">
        <v>95</v>
      </c>
      <c r="C41" s="30">
        <v>115</v>
      </c>
      <c r="D41" s="30">
        <v>20.5</v>
      </c>
      <c r="E41" s="31">
        <f t="shared" si="1"/>
        <v>22.173913043478258</v>
      </c>
      <c r="F41" s="32">
        <v>2.55</v>
      </c>
      <c r="G41" s="32"/>
      <c r="H41" s="33">
        <v>2.55</v>
      </c>
    </row>
    <row r="42" spans="1:8" ht="15.75" customHeight="1">
      <c r="A42" s="242"/>
      <c r="B42" s="229" t="s">
        <v>96</v>
      </c>
      <c r="C42" s="75">
        <v>150</v>
      </c>
      <c r="D42" s="75">
        <v>1.2</v>
      </c>
      <c r="E42" s="31">
        <f t="shared" si="1"/>
        <v>51.86666666666667</v>
      </c>
      <c r="F42" s="76">
        <v>7.78</v>
      </c>
      <c r="G42" s="76"/>
      <c r="H42" s="77">
        <v>7.78</v>
      </c>
    </row>
    <row r="43" spans="1:8" ht="15.75" customHeight="1">
      <c r="A43" s="242"/>
      <c r="B43" s="229" t="s">
        <v>97</v>
      </c>
      <c r="C43" s="75">
        <v>875</v>
      </c>
      <c r="D43" s="75">
        <v>4</v>
      </c>
      <c r="E43" s="31">
        <f t="shared" si="1"/>
        <v>19.969142857142856</v>
      </c>
      <c r="F43" s="76">
        <v>17.473</v>
      </c>
      <c r="G43" s="76"/>
      <c r="H43" s="77">
        <v>17.473</v>
      </c>
    </row>
    <row r="44" spans="1:8" ht="15.75" customHeight="1">
      <c r="A44" s="236">
        <v>9</v>
      </c>
      <c r="B44" s="48" t="s">
        <v>74</v>
      </c>
      <c r="C44" s="39">
        <f>SUM(C45:C46)</f>
        <v>273</v>
      </c>
      <c r="D44" s="39">
        <f>SUM(D45:D46)</f>
        <v>2.1</v>
      </c>
      <c r="E44" s="40">
        <f t="shared" si="1"/>
        <v>31.098901098901102</v>
      </c>
      <c r="F44" s="41">
        <f>SUM(F45:F46)</f>
        <v>8.49</v>
      </c>
      <c r="G44" s="41">
        <f>SUM(G45:G46)</f>
        <v>0</v>
      </c>
      <c r="H44" s="42">
        <f>SUM(H45:H46)</f>
        <v>8.49</v>
      </c>
    </row>
    <row r="45" spans="1:8" ht="15.75" customHeight="1">
      <c r="A45" s="241"/>
      <c r="B45" s="53" t="s">
        <v>93</v>
      </c>
      <c r="C45" s="54">
        <v>130</v>
      </c>
      <c r="D45" s="54">
        <v>1</v>
      </c>
      <c r="E45" s="55">
        <f t="shared" si="1"/>
        <v>21.23076923076923</v>
      </c>
      <c r="F45" s="56">
        <v>2.76</v>
      </c>
      <c r="G45" s="56"/>
      <c r="H45" s="57">
        <v>2.76</v>
      </c>
    </row>
    <row r="46" spans="1:8" ht="15.75" customHeight="1">
      <c r="A46" s="245"/>
      <c r="B46" s="59" t="s">
        <v>96</v>
      </c>
      <c r="C46" s="44">
        <v>143</v>
      </c>
      <c r="D46" s="44">
        <v>1.1</v>
      </c>
      <c r="E46" s="45">
        <f t="shared" si="1"/>
        <v>40.069930069930074</v>
      </c>
      <c r="F46" s="46">
        <v>5.73</v>
      </c>
      <c r="G46" s="46"/>
      <c r="H46" s="47">
        <v>5.73</v>
      </c>
    </row>
    <row r="47" spans="1:8" ht="15.75" customHeight="1">
      <c r="A47" s="236">
        <v>10</v>
      </c>
      <c r="B47" s="48" t="s">
        <v>50</v>
      </c>
      <c r="C47" s="39">
        <f>SUM(C48:C48)</f>
        <v>55</v>
      </c>
      <c r="D47" s="39">
        <f>SUM(D48:D48)</f>
        <v>0.2</v>
      </c>
      <c r="E47" s="40">
        <f t="shared" si="1"/>
        <v>30</v>
      </c>
      <c r="F47" s="41">
        <f>SUM(F48:F48)</f>
        <v>1.65</v>
      </c>
      <c r="G47" s="41">
        <f>SUM(G48:G48)</f>
        <v>0</v>
      </c>
      <c r="H47" s="42">
        <f>SUM(H48:H48)</f>
        <v>1.65</v>
      </c>
    </row>
    <row r="48" spans="1:8" ht="15.75" customHeight="1">
      <c r="A48" s="241"/>
      <c r="B48" s="59" t="s">
        <v>95</v>
      </c>
      <c r="C48" s="54">
        <v>55</v>
      </c>
      <c r="D48" s="54">
        <v>0.2</v>
      </c>
      <c r="E48" s="55">
        <f t="shared" si="1"/>
        <v>30</v>
      </c>
      <c r="F48" s="56">
        <v>1.65</v>
      </c>
      <c r="G48" s="56"/>
      <c r="H48" s="57">
        <v>1.65</v>
      </c>
    </row>
    <row r="49" spans="1:8" ht="15.75" customHeight="1">
      <c r="A49" s="236">
        <v>11</v>
      </c>
      <c r="B49" s="48" t="s">
        <v>20</v>
      </c>
      <c r="C49" s="39">
        <f>SUM(C50:C52)</f>
        <v>5074</v>
      </c>
      <c r="D49" s="39">
        <f>SUM(D50:D52)</f>
        <v>8.129999999999999</v>
      </c>
      <c r="E49" s="40">
        <f>F49/C49*1000</f>
        <v>52.54828537642885</v>
      </c>
      <c r="F49" s="41">
        <f>SUM(F50:F52)</f>
        <v>266.63</v>
      </c>
      <c r="G49" s="41">
        <f>SUM(G50:G52)</f>
        <v>0</v>
      </c>
      <c r="H49" s="42">
        <f>SUM(H50:H52)</f>
        <v>266.63</v>
      </c>
    </row>
    <row r="50" spans="1:8" ht="15.75" customHeight="1">
      <c r="A50" s="243"/>
      <c r="B50" s="229" t="s">
        <v>93</v>
      </c>
      <c r="C50" s="75">
        <v>155</v>
      </c>
      <c r="D50" s="75">
        <v>0.5</v>
      </c>
      <c r="E50" s="62">
        <f aca="true" t="shared" si="2" ref="E50:E59">F50/C50*1000</f>
        <v>19</v>
      </c>
      <c r="F50" s="76">
        <v>2.945</v>
      </c>
      <c r="G50" s="76"/>
      <c r="H50" s="77">
        <v>2.945</v>
      </c>
    </row>
    <row r="51" spans="1:8" ht="15.75" customHeight="1">
      <c r="A51" s="547"/>
      <c r="B51" s="43" t="s">
        <v>95</v>
      </c>
      <c r="C51" s="30">
        <f>1206+1248</f>
        <v>2454</v>
      </c>
      <c r="D51" s="30">
        <f>2.48+2.55</f>
        <v>5.029999999999999</v>
      </c>
      <c r="E51" s="31">
        <f t="shared" si="2"/>
        <v>40.297473512632436</v>
      </c>
      <c r="F51" s="32">
        <v>98.89</v>
      </c>
      <c r="G51" s="32"/>
      <c r="H51" s="33">
        <v>98.89</v>
      </c>
    </row>
    <row r="52" spans="1:8" ht="15.75" customHeight="1">
      <c r="A52" s="551"/>
      <c r="B52" s="43" t="s">
        <v>96</v>
      </c>
      <c r="C52" s="30">
        <v>2465</v>
      </c>
      <c r="D52" s="30">
        <v>2.6</v>
      </c>
      <c r="E52" s="31">
        <f t="shared" si="2"/>
        <v>66.85395537525355</v>
      </c>
      <c r="F52" s="32">
        <v>164.795</v>
      </c>
      <c r="G52" s="32"/>
      <c r="H52" s="33">
        <v>164.795</v>
      </c>
    </row>
    <row r="53" spans="1:8" ht="15.75" customHeight="1">
      <c r="A53" s="236">
        <v>12</v>
      </c>
      <c r="B53" s="48" t="s">
        <v>21</v>
      </c>
      <c r="C53" s="39">
        <f>SUM(C54:C55)</f>
        <v>4310</v>
      </c>
      <c r="D53" s="39">
        <f>SUM(D54:D55)</f>
        <v>2.22</v>
      </c>
      <c r="E53" s="40">
        <f t="shared" si="2"/>
        <v>17.8631090487239</v>
      </c>
      <c r="F53" s="41">
        <f>SUM(F54:F55)</f>
        <v>76.99000000000001</v>
      </c>
      <c r="G53" s="41">
        <f>SUM(G54:G55)</f>
        <v>0</v>
      </c>
      <c r="H53" s="42">
        <f>SUM(H54:H55)</f>
        <v>76.99000000000001</v>
      </c>
    </row>
    <row r="54" spans="1:8" ht="15.75" customHeight="1">
      <c r="A54" s="241"/>
      <c r="B54" s="53" t="s">
        <v>95</v>
      </c>
      <c r="C54" s="54">
        <v>130</v>
      </c>
      <c r="D54" s="54">
        <v>0.12</v>
      </c>
      <c r="E54" s="55">
        <f t="shared" si="2"/>
        <v>27</v>
      </c>
      <c r="F54" s="56">
        <v>3.51</v>
      </c>
      <c r="G54" s="56"/>
      <c r="H54" s="57">
        <v>3.51</v>
      </c>
    </row>
    <row r="55" spans="1:8" ht="15.75" customHeight="1">
      <c r="A55" s="240"/>
      <c r="B55" s="59" t="s">
        <v>96</v>
      </c>
      <c r="C55" s="44">
        <v>4180</v>
      </c>
      <c r="D55" s="44">
        <v>2.1</v>
      </c>
      <c r="E55" s="45">
        <f t="shared" si="2"/>
        <v>17.578947368421055</v>
      </c>
      <c r="F55" s="46">
        <v>73.48</v>
      </c>
      <c r="G55" s="46"/>
      <c r="H55" s="47">
        <v>73.48</v>
      </c>
    </row>
    <row r="56" spans="1:8" ht="15.75" customHeight="1">
      <c r="A56" s="236">
        <v>13</v>
      </c>
      <c r="B56" s="48" t="s">
        <v>208</v>
      </c>
      <c r="C56" s="39">
        <f>SUM(C57)</f>
        <v>450</v>
      </c>
      <c r="D56" s="39">
        <f>SUM(D57)</f>
        <v>0.5</v>
      </c>
      <c r="E56" s="40">
        <f t="shared" si="2"/>
        <v>26.700000000000003</v>
      </c>
      <c r="F56" s="41">
        <f>SUM(F57)</f>
        <v>12.015</v>
      </c>
      <c r="G56" s="41">
        <f>SUM(G57)</f>
        <v>0</v>
      </c>
      <c r="H56" s="42">
        <f>SUM(H57)</f>
        <v>12.015</v>
      </c>
    </row>
    <row r="57" spans="1:8" ht="15.75" customHeight="1">
      <c r="A57" s="240"/>
      <c r="B57" s="59" t="s">
        <v>93</v>
      </c>
      <c r="C57" s="44">
        <v>450</v>
      </c>
      <c r="D57" s="44">
        <v>0.5</v>
      </c>
      <c r="E57" s="45">
        <f t="shared" si="2"/>
        <v>26.700000000000003</v>
      </c>
      <c r="F57" s="46">
        <v>12.015</v>
      </c>
      <c r="G57" s="46"/>
      <c r="H57" s="47">
        <v>12.015</v>
      </c>
    </row>
    <row r="58" spans="1:8" s="65" customFormat="1" ht="15.75" customHeight="1">
      <c r="A58" s="236">
        <v>14</v>
      </c>
      <c r="B58" s="48" t="s">
        <v>51</v>
      </c>
      <c r="C58" s="39">
        <f>SUM(C59:C59)</f>
        <v>330</v>
      </c>
      <c r="D58" s="39">
        <f>SUM(D59:D59)</f>
        <v>1.1</v>
      </c>
      <c r="E58" s="40">
        <f t="shared" si="2"/>
        <v>31.878787878787875</v>
      </c>
      <c r="F58" s="41">
        <f>SUM(F59:F59)</f>
        <v>10.52</v>
      </c>
      <c r="G58" s="41">
        <f>SUM(G59:G59)</f>
        <v>0</v>
      </c>
      <c r="H58" s="42">
        <f>SUM(H59:H59)</f>
        <v>10.52</v>
      </c>
    </row>
    <row r="59" spans="1:8" ht="15.75" customHeight="1">
      <c r="A59" s="547"/>
      <c r="B59" s="43" t="s">
        <v>95</v>
      </c>
      <c r="C59" s="30">
        <v>330</v>
      </c>
      <c r="D59" s="30">
        <v>1.1</v>
      </c>
      <c r="E59" s="31">
        <f t="shared" si="2"/>
        <v>31.878787878787875</v>
      </c>
      <c r="F59" s="32">
        <v>10.52</v>
      </c>
      <c r="G59" s="32"/>
      <c r="H59" s="33">
        <v>10.52</v>
      </c>
    </row>
    <row r="60" spans="1:8" ht="15.75" customHeight="1">
      <c r="A60" s="274" t="s">
        <v>156</v>
      </c>
      <c r="B60" s="275" t="s">
        <v>122</v>
      </c>
      <c r="C60" s="276">
        <f>C17+C21+C29+C35+C39+C44+C47+C49+C53+C58+C26+C31+C56+C37</f>
        <v>61923</v>
      </c>
      <c r="D60" s="276">
        <f>D17+D21+D29+D35+D39+D44+D47+D49+D53+D58+D26+D31+D56+D37</f>
        <v>166.28499999999997</v>
      </c>
      <c r="E60" s="276"/>
      <c r="F60" s="276">
        <f>F17+F21+F29+F35+F39+F44+F47+F49+F53+F58+F26+F31+F56+F37</f>
        <v>2445.7219999999998</v>
      </c>
      <c r="G60" s="276">
        <f>G17+G21+G29+G35+G39+G44+G47+G49+G53+G58+G26+G31+G56+G37</f>
        <v>0</v>
      </c>
      <c r="H60" s="402">
        <f>H17+H21+H29+H35+H39+H44+H47+H49+H53+H58+H26+H31+H56+H37</f>
        <v>2444.362</v>
      </c>
    </row>
    <row r="61" spans="1:8" ht="15.75" customHeight="1">
      <c r="A61" s="550"/>
      <c r="B61" s="66" t="s">
        <v>55</v>
      </c>
      <c r="C61" s="67"/>
      <c r="D61" s="67"/>
      <c r="E61" s="70"/>
      <c r="F61" s="68"/>
      <c r="G61" s="68"/>
      <c r="H61" s="69"/>
    </row>
    <row r="62" spans="1:8" ht="15.75" customHeight="1">
      <c r="A62" s="242">
        <v>1</v>
      </c>
      <c r="B62" s="60" t="s">
        <v>33</v>
      </c>
      <c r="C62" s="61">
        <f>SUM(C63:C68)</f>
        <v>31635</v>
      </c>
      <c r="D62" s="61">
        <f>SUM(D63:D68)</f>
        <v>85</v>
      </c>
      <c r="E62" s="71">
        <f aca="true" t="shared" si="3" ref="E62:E73">F62/C62*1000</f>
        <v>21.82323376007587</v>
      </c>
      <c r="F62" s="73">
        <f>SUM(F63:F68)</f>
        <v>690.378</v>
      </c>
      <c r="G62" s="73">
        <f>SUM(G63:G68)</f>
        <v>637.391</v>
      </c>
      <c r="H62" s="74">
        <f>SUM(H63:H68)</f>
        <v>10.02</v>
      </c>
    </row>
    <row r="63" spans="1:8" ht="15.75" customHeight="1">
      <c r="A63" s="547"/>
      <c r="B63" s="43" t="s">
        <v>93</v>
      </c>
      <c r="C63" s="30">
        <v>3122</v>
      </c>
      <c r="D63" s="30">
        <v>6.3</v>
      </c>
      <c r="E63" s="31">
        <f t="shared" si="3"/>
        <v>9.800448430493274</v>
      </c>
      <c r="F63" s="32">
        <v>30.597</v>
      </c>
      <c r="G63" s="32">
        <v>30.097</v>
      </c>
      <c r="H63" s="33"/>
    </row>
    <row r="64" spans="1:8" ht="15.75" customHeight="1">
      <c r="A64" s="547"/>
      <c r="B64" s="43" t="s">
        <v>94</v>
      </c>
      <c r="C64" s="30">
        <v>1098</v>
      </c>
      <c r="D64" s="30"/>
      <c r="E64" s="31">
        <v>13</v>
      </c>
      <c r="F64" s="32">
        <v>34.82</v>
      </c>
      <c r="G64" s="32">
        <v>33.8</v>
      </c>
      <c r="H64" s="33">
        <v>1.02</v>
      </c>
    </row>
    <row r="65" spans="1:8" ht="15.75" customHeight="1">
      <c r="A65" s="547"/>
      <c r="B65" s="43" t="s">
        <v>106</v>
      </c>
      <c r="C65" s="30">
        <v>2400</v>
      </c>
      <c r="D65" s="30">
        <v>4</v>
      </c>
      <c r="E65" s="31">
        <f t="shared" si="3"/>
        <v>31.000000000000004</v>
      </c>
      <c r="F65" s="32">
        <v>74.4</v>
      </c>
      <c r="G65" s="32">
        <v>65.4</v>
      </c>
      <c r="H65" s="33">
        <v>9</v>
      </c>
    </row>
    <row r="66" spans="1:8" ht="15.75" customHeight="1">
      <c r="A66" s="547"/>
      <c r="B66" s="43" t="s">
        <v>95</v>
      </c>
      <c r="C66" s="30">
        <v>9659</v>
      </c>
      <c r="D66" s="30">
        <v>33.1</v>
      </c>
      <c r="E66" s="31">
        <f t="shared" si="3"/>
        <v>22.989129309452323</v>
      </c>
      <c r="F66" s="32">
        <v>222.052</v>
      </c>
      <c r="G66" s="32">
        <v>205.965</v>
      </c>
      <c r="H66" s="33"/>
    </row>
    <row r="67" spans="1:8" ht="15.75" customHeight="1">
      <c r="A67" s="551"/>
      <c r="B67" s="43" t="s">
        <v>96</v>
      </c>
      <c r="C67" s="30">
        <v>5170</v>
      </c>
      <c r="D67" s="397">
        <v>12.1</v>
      </c>
      <c r="E67" s="31">
        <f t="shared" si="3"/>
        <v>32.430560928433266</v>
      </c>
      <c r="F67" s="32">
        <v>167.666</v>
      </c>
      <c r="G67" s="32">
        <v>141.286</v>
      </c>
      <c r="H67" s="33"/>
    </row>
    <row r="68" spans="1:8" ht="15.75" customHeight="1">
      <c r="A68" s="548"/>
      <c r="B68" s="34" t="s">
        <v>97</v>
      </c>
      <c r="C68" s="35">
        <v>10186</v>
      </c>
      <c r="D68" s="35">
        <v>29.5</v>
      </c>
      <c r="E68" s="52">
        <f t="shared" si="3"/>
        <v>15.790594934223444</v>
      </c>
      <c r="F68" s="36">
        <v>160.843</v>
      </c>
      <c r="G68" s="36">
        <v>160.843</v>
      </c>
      <c r="H68" s="37"/>
    </row>
    <row r="69" spans="1:8" ht="15.75" customHeight="1">
      <c r="A69" s="236">
        <v>2</v>
      </c>
      <c r="B69" s="38" t="s">
        <v>57</v>
      </c>
      <c r="C69" s="39">
        <f>SUM(C70)</f>
        <v>110</v>
      </c>
      <c r="D69" s="39">
        <f>SUM(D70)</f>
        <v>1.6</v>
      </c>
      <c r="E69" s="40">
        <f t="shared" si="3"/>
        <v>40</v>
      </c>
      <c r="F69" s="41">
        <f>SUM(F70)</f>
        <v>4.4</v>
      </c>
      <c r="G69" s="41">
        <f>SUM(G70)</f>
        <v>0</v>
      </c>
      <c r="H69" s="42">
        <f>SUM(H70)</f>
        <v>4.4</v>
      </c>
    </row>
    <row r="70" spans="1:8" ht="15.75" customHeight="1">
      <c r="A70" s="240"/>
      <c r="B70" s="49" t="s">
        <v>95</v>
      </c>
      <c r="C70" s="44">
        <v>110</v>
      </c>
      <c r="D70" s="44">
        <v>1.6</v>
      </c>
      <c r="E70" s="45">
        <f t="shared" si="3"/>
        <v>40</v>
      </c>
      <c r="F70" s="46">
        <v>4.4</v>
      </c>
      <c r="G70" s="46"/>
      <c r="H70" s="47">
        <v>4.4</v>
      </c>
    </row>
    <row r="71" spans="1:8" ht="15.75" customHeight="1">
      <c r="A71" s="236">
        <v>3</v>
      </c>
      <c r="B71" s="48" t="s">
        <v>128</v>
      </c>
      <c r="C71" s="39">
        <f>SUM(C72:C73)</f>
        <v>518</v>
      </c>
      <c r="D71" s="39">
        <f>SUM(D72:D73)</f>
        <v>9.3</v>
      </c>
      <c r="E71" s="72">
        <f t="shared" si="3"/>
        <v>150.5135135135135</v>
      </c>
      <c r="F71" s="41">
        <f>SUM(F72:F73)</f>
        <v>77.966</v>
      </c>
      <c r="G71" s="41">
        <f>SUM(G72:G73)</f>
        <v>6.1</v>
      </c>
      <c r="H71" s="42">
        <f>SUM(H72:H73)</f>
        <v>71.866</v>
      </c>
    </row>
    <row r="72" spans="1:8" ht="15.75" customHeight="1">
      <c r="A72" s="547"/>
      <c r="B72" s="43" t="s">
        <v>140</v>
      </c>
      <c r="C72" s="30">
        <v>352</v>
      </c>
      <c r="D72" s="30">
        <v>8</v>
      </c>
      <c r="E72" s="31">
        <f t="shared" si="3"/>
        <v>190.625</v>
      </c>
      <c r="F72" s="32">
        <v>67.1</v>
      </c>
      <c r="G72" s="32">
        <v>6.1</v>
      </c>
      <c r="H72" s="33">
        <v>61</v>
      </c>
    </row>
    <row r="73" spans="1:8" ht="15.75" customHeight="1">
      <c r="A73" s="238"/>
      <c r="B73" s="53" t="s">
        <v>218</v>
      </c>
      <c r="C73" s="54">
        <v>166</v>
      </c>
      <c r="D73" s="54">
        <v>1.3</v>
      </c>
      <c r="E73" s="55">
        <f t="shared" si="3"/>
        <v>65.4578313253012</v>
      </c>
      <c r="F73" s="56">
        <v>10.866</v>
      </c>
      <c r="G73" s="56"/>
      <c r="H73" s="57">
        <v>10.866</v>
      </c>
    </row>
    <row r="74" spans="1:8" ht="15.75" customHeight="1">
      <c r="A74" s="236">
        <v>4</v>
      </c>
      <c r="B74" s="48" t="s">
        <v>22</v>
      </c>
      <c r="C74" s="39">
        <f>SUM(C75:C79)</f>
        <v>6181</v>
      </c>
      <c r="D74" s="39">
        <f>SUM(D75:D79)</f>
        <v>206</v>
      </c>
      <c r="E74" s="40">
        <f>F74/C74*1000</f>
        <v>29.36984306746481</v>
      </c>
      <c r="F74" s="41">
        <f>SUM(F75:F79)</f>
        <v>181.535</v>
      </c>
      <c r="G74" s="41">
        <f>SUM(G75:G79)</f>
        <v>114.52399999999999</v>
      </c>
      <c r="H74" s="42">
        <f>SUM(H75:H79)</f>
        <v>63.939</v>
      </c>
    </row>
    <row r="75" spans="1:8" ht="15.75" customHeight="1">
      <c r="A75" s="244"/>
      <c r="B75" s="43" t="s">
        <v>93</v>
      </c>
      <c r="C75" s="30">
        <v>980</v>
      </c>
      <c r="D75" s="30">
        <v>25</v>
      </c>
      <c r="E75" s="31">
        <f>F75/C75*1000</f>
        <v>12.8</v>
      </c>
      <c r="F75" s="32">
        <v>12.544</v>
      </c>
      <c r="G75" s="32">
        <v>12.544</v>
      </c>
      <c r="H75" s="33"/>
    </row>
    <row r="76" spans="1:8" ht="15.75" customHeight="1">
      <c r="A76" s="244"/>
      <c r="B76" s="43" t="s">
        <v>94</v>
      </c>
      <c r="C76" s="30"/>
      <c r="D76" s="30"/>
      <c r="E76" s="31">
        <v>22</v>
      </c>
      <c r="F76" s="32">
        <v>41.283</v>
      </c>
      <c r="G76" s="32"/>
      <c r="H76" s="33">
        <v>41.283</v>
      </c>
    </row>
    <row r="77" spans="1:8" ht="15.75" customHeight="1">
      <c r="A77" s="244"/>
      <c r="B77" s="43" t="s">
        <v>106</v>
      </c>
      <c r="C77" s="30">
        <v>600</v>
      </c>
      <c r="D77" s="30">
        <v>10</v>
      </c>
      <c r="E77" s="31">
        <f>F77/C77*1000</f>
        <v>94.80000000000001</v>
      </c>
      <c r="F77" s="32">
        <v>56.88</v>
      </c>
      <c r="G77" s="32">
        <v>54.3</v>
      </c>
      <c r="H77" s="33"/>
    </row>
    <row r="78" spans="1:8" ht="15.75" customHeight="1">
      <c r="A78" s="241"/>
      <c r="B78" s="29" t="s">
        <v>95</v>
      </c>
      <c r="C78" s="54">
        <v>1915</v>
      </c>
      <c r="D78" s="54">
        <v>115</v>
      </c>
      <c r="E78" s="31">
        <f>F78/C78*1000</f>
        <v>13.004699738903394</v>
      </c>
      <c r="F78" s="56">
        <v>24.904</v>
      </c>
      <c r="G78" s="56">
        <v>24.904</v>
      </c>
      <c r="H78" s="57"/>
    </row>
    <row r="79" spans="1:8" ht="15.75" customHeight="1">
      <c r="A79" s="240"/>
      <c r="B79" s="489" t="s">
        <v>96</v>
      </c>
      <c r="C79" s="44">
        <v>2686</v>
      </c>
      <c r="D79" s="44">
        <v>56</v>
      </c>
      <c r="E79" s="45">
        <f>F79/C79*1000</f>
        <v>17.097542814594192</v>
      </c>
      <c r="F79" s="46">
        <v>45.924</v>
      </c>
      <c r="G79" s="46">
        <v>22.776</v>
      </c>
      <c r="H79" s="47">
        <v>22.656</v>
      </c>
    </row>
    <row r="80" spans="1:8" s="65" customFormat="1" ht="15.75" customHeight="1">
      <c r="A80" s="236">
        <v>5</v>
      </c>
      <c r="B80" s="48" t="s">
        <v>222</v>
      </c>
      <c r="C80" s="39">
        <f>SUM(C81)</f>
        <v>200</v>
      </c>
      <c r="D80" s="39">
        <f>SUM(D81)</f>
        <v>5</v>
      </c>
      <c r="E80" s="40">
        <f>F80/C80*1000</f>
        <v>14.1</v>
      </c>
      <c r="F80" s="41">
        <f>SUM(F81)</f>
        <v>2.82</v>
      </c>
      <c r="G80" s="41">
        <f>SUM(G81)</f>
        <v>2.82</v>
      </c>
      <c r="H80" s="42">
        <f>SUM(H81)</f>
        <v>0</v>
      </c>
    </row>
    <row r="81" spans="1:8" ht="15.75" customHeight="1">
      <c r="A81" s="240"/>
      <c r="B81" s="59" t="s">
        <v>97</v>
      </c>
      <c r="C81" s="44">
        <v>200</v>
      </c>
      <c r="D81" s="44">
        <v>5</v>
      </c>
      <c r="E81" s="45">
        <f>F81/C81*1000</f>
        <v>14.1</v>
      </c>
      <c r="F81" s="46">
        <v>2.82</v>
      </c>
      <c r="G81" s="46">
        <v>2.82</v>
      </c>
      <c r="H81" s="47"/>
    </row>
    <row r="82" spans="1:8" s="65" customFormat="1" ht="15.75" customHeight="1">
      <c r="A82" s="236">
        <v>6</v>
      </c>
      <c r="B82" s="48" t="s">
        <v>125</v>
      </c>
      <c r="C82" s="39">
        <f>SUM(C83:C84)</f>
        <v>1665</v>
      </c>
      <c r="D82" s="39">
        <f>SUM(D83:D84)</f>
        <v>20</v>
      </c>
      <c r="E82" s="40">
        <f aca="true" t="shared" si="4" ref="E82:E138">F82/C82*1000</f>
        <v>37.36096096096095</v>
      </c>
      <c r="F82" s="41">
        <f>SUM(F83:F84)</f>
        <v>62.205999999999996</v>
      </c>
      <c r="G82" s="41">
        <f>SUM(G83:G84)</f>
        <v>61.4</v>
      </c>
      <c r="H82" s="42">
        <f>SUM(H83:H84)</f>
        <v>0.806</v>
      </c>
    </row>
    <row r="83" spans="1:8" ht="15.75" customHeight="1">
      <c r="A83" s="243"/>
      <c r="B83" s="229" t="s">
        <v>94</v>
      </c>
      <c r="C83" s="75">
        <v>225</v>
      </c>
      <c r="D83" s="75">
        <v>10</v>
      </c>
      <c r="E83" s="62">
        <f t="shared" si="4"/>
        <v>52.47111111111111</v>
      </c>
      <c r="F83" s="76">
        <v>11.806</v>
      </c>
      <c r="G83" s="76">
        <v>11</v>
      </c>
      <c r="H83" s="77">
        <v>0.806</v>
      </c>
    </row>
    <row r="84" spans="1:8" ht="15.75" customHeight="1">
      <c r="A84" s="245"/>
      <c r="B84" s="59" t="s">
        <v>106</v>
      </c>
      <c r="C84" s="44">
        <v>1440</v>
      </c>
      <c r="D84" s="44">
        <v>10</v>
      </c>
      <c r="E84" s="45">
        <f t="shared" si="4"/>
        <v>34.99999999999999</v>
      </c>
      <c r="F84" s="46">
        <v>50.4</v>
      </c>
      <c r="G84" s="46">
        <v>50.4</v>
      </c>
      <c r="H84" s="47"/>
    </row>
    <row r="85" spans="1:8" ht="15.75" customHeight="1">
      <c r="A85" s="242">
        <v>7</v>
      </c>
      <c r="B85" s="60" t="s">
        <v>23</v>
      </c>
      <c r="C85" s="61">
        <f>SUM(C86:C86)</f>
        <v>90</v>
      </c>
      <c r="D85" s="61">
        <f>SUM(D86:D86)</f>
        <v>1.8</v>
      </c>
      <c r="E85" s="71">
        <f t="shared" si="4"/>
        <v>13.255555555555556</v>
      </c>
      <c r="F85" s="61">
        <f>SUM(F86:F86)</f>
        <v>1.193</v>
      </c>
      <c r="G85" s="61">
        <f>SUM(G86:G86)</f>
        <v>0.15</v>
      </c>
      <c r="H85" s="63">
        <f>SUM(H86:H86)</f>
        <v>1.04</v>
      </c>
    </row>
    <row r="86" spans="1:8" ht="15.75" customHeight="1">
      <c r="A86" s="240"/>
      <c r="B86" s="59" t="s">
        <v>96</v>
      </c>
      <c r="C86" s="44">
        <v>90</v>
      </c>
      <c r="D86" s="44">
        <v>1.8</v>
      </c>
      <c r="E86" s="45">
        <f t="shared" si="4"/>
        <v>13.255555555555556</v>
      </c>
      <c r="F86" s="46">
        <v>1.193</v>
      </c>
      <c r="G86" s="46">
        <v>0.15</v>
      </c>
      <c r="H86" s="47">
        <v>1.04</v>
      </c>
    </row>
    <row r="87" spans="1:8" ht="15.75" customHeight="1">
      <c r="A87" s="242">
        <v>8</v>
      </c>
      <c r="B87" s="60" t="s">
        <v>60</v>
      </c>
      <c r="C87" s="61">
        <f>SUM(C88:C91)</f>
        <v>13509</v>
      </c>
      <c r="D87" s="61">
        <f>SUM(D88:D91)</f>
        <v>2399</v>
      </c>
      <c r="E87" s="71">
        <f t="shared" si="4"/>
        <v>14.074542897327708</v>
      </c>
      <c r="F87" s="73">
        <f>SUM(F88:F91)</f>
        <v>190.133</v>
      </c>
      <c r="G87" s="73">
        <f>SUM(G88:G91)</f>
        <v>186.293</v>
      </c>
      <c r="H87" s="74">
        <f>SUM(H88:H91)</f>
        <v>0</v>
      </c>
    </row>
    <row r="88" spans="1:8" ht="15.75" customHeight="1">
      <c r="A88" s="243"/>
      <c r="B88" s="229" t="s">
        <v>93</v>
      </c>
      <c r="C88" s="75">
        <v>55</v>
      </c>
      <c r="D88" s="75">
        <v>5</v>
      </c>
      <c r="E88" s="62">
        <f t="shared" si="4"/>
        <v>9.50909090909091</v>
      </c>
      <c r="F88" s="76">
        <v>0.523</v>
      </c>
      <c r="G88" s="76">
        <v>0.523</v>
      </c>
      <c r="H88" s="77"/>
    </row>
    <row r="89" spans="1:8" ht="15.75" customHeight="1">
      <c r="A89" s="547"/>
      <c r="B89" s="43" t="s">
        <v>94</v>
      </c>
      <c r="C89" s="30">
        <v>1560</v>
      </c>
      <c r="D89" s="30">
        <v>360</v>
      </c>
      <c r="E89" s="31">
        <f t="shared" si="4"/>
        <v>9.990384615384617</v>
      </c>
      <c r="F89" s="32">
        <v>15.585</v>
      </c>
      <c r="G89" s="32">
        <v>15.585</v>
      </c>
      <c r="H89" s="33"/>
    </row>
    <row r="90" spans="1:8" ht="15.75" customHeight="1">
      <c r="A90" s="552"/>
      <c r="B90" s="51" t="s">
        <v>96</v>
      </c>
      <c r="C90" s="35">
        <v>1920</v>
      </c>
      <c r="D90" s="35">
        <v>300</v>
      </c>
      <c r="E90" s="31">
        <f t="shared" si="4"/>
        <v>9.000000000000002</v>
      </c>
      <c r="F90" s="36">
        <v>17.28</v>
      </c>
      <c r="G90" s="36">
        <v>13.44</v>
      </c>
      <c r="H90" s="37"/>
    </row>
    <row r="91" spans="1:8" ht="15.75" customHeight="1">
      <c r="A91" s="240"/>
      <c r="B91" s="49" t="s">
        <v>97</v>
      </c>
      <c r="C91" s="44">
        <v>9974</v>
      </c>
      <c r="D91" s="44">
        <v>1734</v>
      </c>
      <c r="E91" s="45">
        <f t="shared" si="4"/>
        <v>15.715359935833167</v>
      </c>
      <c r="F91" s="46">
        <v>156.745</v>
      </c>
      <c r="G91" s="46">
        <v>156.745</v>
      </c>
      <c r="H91" s="47"/>
    </row>
    <row r="92" spans="1:8" ht="15.75" customHeight="1">
      <c r="A92" s="242">
        <v>9</v>
      </c>
      <c r="B92" s="60" t="s">
        <v>134</v>
      </c>
      <c r="C92" s="61">
        <f>SUM(C93:C96)</f>
        <v>34041</v>
      </c>
      <c r="D92" s="61">
        <f>SUM(D93:D96)</f>
        <v>5018</v>
      </c>
      <c r="E92" s="71">
        <f t="shared" si="4"/>
        <v>15.822449399253841</v>
      </c>
      <c r="F92" s="73">
        <f>SUM(F93:F96)</f>
        <v>538.612</v>
      </c>
      <c r="G92" s="73">
        <f>SUM(G93:G96)</f>
        <v>528.048</v>
      </c>
      <c r="H92" s="74">
        <f>SUM(H93:H96)</f>
        <v>0.8</v>
      </c>
    </row>
    <row r="93" spans="1:8" ht="15.75" customHeight="1">
      <c r="A93" s="243"/>
      <c r="B93" s="229" t="s">
        <v>93</v>
      </c>
      <c r="C93" s="75">
        <v>2812</v>
      </c>
      <c r="D93" s="75">
        <v>330</v>
      </c>
      <c r="E93" s="62">
        <f t="shared" si="4"/>
        <v>15.11593172119488</v>
      </c>
      <c r="F93" s="76">
        <v>42.506</v>
      </c>
      <c r="G93" s="76">
        <v>37.178</v>
      </c>
      <c r="H93" s="77"/>
    </row>
    <row r="94" spans="1:8" ht="15.75" customHeight="1">
      <c r="A94" s="547"/>
      <c r="B94" s="43" t="s">
        <v>95</v>
      </c>
      <c r="C94" s="30">
        <v>17655</v>
      </c>
      <c r="D94" s="30">
        <v>2718</v>
      </c>
      <c r="E94" s="31">
        <f t="shared" si="4"/>
        <v>17.30875106202209</v>
      </c>
      <c r="F94" s="32">
        <v>305.586</v>
      </c>
      <c r="G94" s="32">
        <v>302.69</v>
      </c>
      <c r="H94" s="33"/>
    </row>
    <row r="95" spans="1:8" ht="15.75" customHeight="1">
      <c r="A95" s="552"/>
      <c r="B95" s="51" t="s">
        <v>96</v>
      </c>
      <c r="C95" s="35">
        <v>4540</v>
      </c>
      <c r="D95" s="35">
        <v>730</v>
      </c>
      <c r="E95" s="31">
        <f t="shared" si="4"/>
        <v>13.004405286343612</v>
      </c>
      <c r="F95" s="36">
        <v>59.04</v>
      </c>
      <c r="G95" s="36">
        <v>57.5</v>
      </c>
      <c r="H95" s="37"/>
    </row>
    <row r="96" spans="1:8" ht="15.75" customHeight="1">
      <c r="A96" s="240"/>
      <c r="B96" s="49" t="s">
        <v>97</v>
      </c>
      <c r="C96" s="44">
        <v>9034</v>
      </c>
      <c r="D96" s="44">
        <v>1240</v>
      </c>
      <c r="E96" s="45">
        <f t="shared" si="4"/>
        <v>14.553907460704005</v>
      </c>
      <c r="F96" s="46">
        <v>131.48</v>
      </c>
      <c r="G96" s="46">
        <v>130.68</v>
      </c>
      <c r="H96" s="47">
        <v>0.8</v>
      </c>
    </row>
    <row r="97" spans="1:8" s="65" customFormat="1" ht="15.75" customHeight="1">
      <c r="A97" s="236">
        <v>10</v>
      </c>
      <c r="B97" s="38" t="s">
        <v>34</v>
      </c>
      <c r="C97" s="39">
        <f>SUM(C98:C100)</f>
        <v>4971</v>
      </c>
      <c r="D97" s="39">
        <f>SUM(D98:D100)</f>
        <v>285</v>
      </c>
      <c r="E97" s="40">
        <f t="shared" si="4"/>
        <v>27.626232146449407</v>
      </c>
      <c r="F97" s="41">
        <f>SUM(F98:F100)</f>
        <v>137.33</v>
      </c>
      <c r="G97" s="41">
        <f>SUM(G98:G100)</f>
        <v>81.72999999999999</v>
      </c>
      <c r="H97" s="42">
        <f>SUM(H98:H100)</f>
        <v>0</v>
      </c>
    </row>
    <row r="98" spans="1:8" ht="15.75" customHeight="1">
      <c r="A98" s="548"/>
      <c r="B98" s="34" t="s">
        <v>106</v>
      </c>
      <c r="C98" s="35">
        <v>1350</v>
      </c>
      <c r="D98" s="35">
        <v>120</v>
      </c>
      <c r="E98" s="52">
        <f t="shared" si="4"/>
        <v>20</v>
      </c>
      <c r="F98" s="36">
        <v>27</v>
      </c>
      <c r="G98" s="36">
        <v>27</v>
      </c>
      <c r="H98" s="37"/>
    </row>
    <row r="99" spans="1:8" ht="15.75" customHeight="1">
      <c r="A99" s="548"/>
      <c r="B99" s="34" t="s">
        <v>95</v>
      </c>
      <c r="C99" s="35">
        <v>3036</v>
      </c>
      <c r="D99" s="35">
        <v>65</v>
      </c>
      <c r="E99" s="52">
        <f t="shared" si="4"/>
        <v>31.52173913043478</v>
      </c>
      <c r="F99" s="36">
        <v>95.7</v>
      </c>
      <c r="G99" s="36">
        <v>40.1</v>
      </c>
      <c r="H99" s="37"/>
    </row>
    <row r="100" spans="1:8" ht="15.75" customHeight="1">
      <c r="A100" s="240"/>
      <c r="B100" s="49" t="s">
        <v>97</v>
      </c>
      <c r="C100" s="44">
        <v>585</v>
      </c>
      <c r="D100" s="44">
        <v>100</v>
      </c>
      <c r="E100" s="45">
        <f t="shared" si="4"/>
        <v>25.00854700854701</v>
      </c>
      <c r="F100" s="46">
        <v>14.63</v>
      </c>
      <c r="G100" s="46">
        <v>14.63</v>
      </c>
      <c r="H100" s="47"/>
    </row>
    <row r="101" spans="1:8" ht="15.75" customHeight="1">
      <c r="A101" s="242">
        <v>11</v>
      </c>
      <c r="B101" s="60" t="s">
        <v>35</v>
      </c>
      <c r="C101" s="61">
        <f>SUM(C102:C106)</f>
        <v>4424</v>
      </c>
      <c r="D101" s="61">
        <f>SUM(D102:D106)</f>
        <v>955</v>
      </c>
      <c r="E101" s="71">
        <f t="shared" si="4"/>
        <v>33.16500904159132</v>
      </c>
      <c r="F101" s="73">
        <f>SUM(F102:F106)</f>
        <v>146.72199999999998</v>
      </c>
      <c r="G101" s="73">
        <f>SUM(G102:G106)</f>
        <v>131.146</v>
      </c>
      <c r="H101" s="74">
        <f>SUM(H102:H106)</f>
        <v>7</v>
      </c>
    </row>
    <row r="102" spans="1:8" ht="15.75" customHeight="1">
      <c r="A102" s="244"/>
      <c r="B102" s="43" t="s">
        <v>93</v>
      </c>
      <c r="C102" s="30">
        <v>224</v>
      </c>
      <c r="D102" s="30">
        <v>25</v>
      </c>
      <c r="E102" s="31">
        <f t="shared" si="4"/>
        <v>8</v>
      </c>
      <c r="F102" s="32">
        <v>1.792</v>
      </c>
      <c r="G102" s="32">
        <v>0.896</v>
      </c>
      <c r="H102" s="33"/>
    </row>
    <row r="103" spans="1:8" ht="15.75" customHeight="1">
      <c r="A103" s="241"/>
      <c r="B103" s="53" t="s">
        <v>94</v>
      </c>
      <c r="C103" s="54">
        <v>385</v>
      </c>
      <c r="D103" s="54">
        <v>200</v>
      </c>
      <c r="E103" s="62">
        <f t="shared" si="4"/>
        <v>200</v>
      </c>
      <c r="F103" s="56">
        <v>77</v>
      </c>
      <c r="G103" s="56">
        <v>70</v>
      </c>
      <c r="H103" s="57">
        <v>7</v>
      </c>
    </row>
    <row r="104" spans="1:8" ht="15.75" customHeight="1">
      <c r="A104" s="548"/>
      <c r="B104" s="51" t="s">
        <v>106</v>
      </c>
      <c r="C104" s="35">
        <v>450</v>
      </c>
      <c r="D104" s="35">
        <v>150</v>
      </c>
      <c r="E104" s="31">
        <f t="shared" si="4"/>
        <v>23</v>
      </c>
      <c r="F104" s="36">
        <v>10.35</v>
      </c>
      <c r="G104" s="36">
        <v>10.35</v>
      </c>
      <c r="H104" s="37"/>
    </row>
    <row r="105" spans="1:8" ht="15.75" customHeight="1">
      <c r="A105" s="552"/>
      <c r="B105" s="51" t="s">
        <v>96</v>
      </c>
      <c r="C105" s="35">
        <v>3065</v>
      </c>
      <c r="D105" s="35">
        <v>550</v>
      </c>
      <c r="E105" s="52">
        <f t="shared" si="4"/>
        <v>17.318107667210437</v>
      </c>
      <c r="F105" s="36">
        <v>53.08</v>
      </c>
      <c r="G105" s="36">
        <v>45.4</v>
      </c>
      <c r="H105" s="37"/>
    </row>
    <row r="106" spans="1:8" ht="15.75" customHeight="1">
      <c r="A106" s="240"/>
      <c r="B106" s="49" t="s">
        <v>97</v>
      </c>
      <c r="C106" s="44">
        <v>300</v>
      </c>
      <c r="D106" s="44">
        <v>30</v>
      </c>
      <c r="E106" s="45">
        <f t="shared" si="4"/>
        <v>15</v>
      </c>
      <c r="F106" s="46">
        <v>4.5</v>
      </c>
      <c r="G106" s="46">
        <v>4.5</v>
      </c>
      <c r="H106" s="47"/>
    </row>
    <row r="107" spans="1:8" ht="15.75" customHeight="1">
      <c r="A107" s="242">
        <v>12</v>
      </c>
      <c r="B107" s="60" t="s">
        <v>24</v>
      </c>
      <c r="C107" s="61">
        <f>SUM(C108:C113)</f>
        <v>36508</v>
      </c>
      <c r="D107" s="61">
        <f>SUM(D108:D113)</f>
        <v>5815</v>
      </c>
      <c r="E107" s="62">
        <f t="shared" si="4"/>
        <v>17.675002739125674</v>
      </c>
      <c r="F107" s="73">
        <f>SUM(F108:F113)</f>
        <v>645.279</v>
      </c>
      <c r="G107" s="73">
        <f>SUM(G108:G113)</f>
        <v>602.223</v>
      </c>
      <c r="H107" s="74">
        <f>SUM(H108:H113)</f>
        <v>40.431</v>
      </c>
    </row>
    <row r="108" spans="1:8" ht="15.75" customHeight="1">
      <c r="A108" s="243"/>
      <c r="B108" s="229" t="s">
        <v>93</v>
      </c>
      <c r="C108" s="75">
        <v>1420</v>
      </c>
      <c r="D108" s="75">
        <v>350</v>
      </c>
      <c r="E108" s="62">
        <f t="shared" si="4"/>
        <v>10.99507042253521</v>
      </c>
      <c r="F108" s="76">
        <v>15.613</v>
      </c>
      <c r="G108" s="76">
        <v>15.613</v>
      </c>
      <c r="H108" s="77"/>
    </row>
    <row r="109" spans="1:8" ht="15.75" customHeight="1">
      <c r="A109" s="547"/>
      <c r="B109" s="43" t="s">
        <v>94</v>
      </c>
      <c r="C109" s="30">
        <v>2847</v>
      </c>
      <c r="D109" s="30">
        <v>560</v>
      </c>
      <c r="E109" s="31">
        <f t="shared" si="4"/>
        <v>12.829293993677556</v>
      </c>
      <c r="F109" s="32">
        <v>36.525</v>
      </c>
      <c r="G109" s="32">
        <v>33.018</v>
      </c>
      <c r="H109" s="33">
        <v>3.507</v>
      </c>
    </row>
    <row r="110" spans="1:8" ht="15.75" customHeight="1">
      <c r="A110" s="547"/>
      <c r="B110" s="43" t="s">
        <v>106</v>
      </c>
      <c r="C110" s="30">
        <v>1500</v>
      </c>
      <c r="D110" s="30">
        <v>270</v>
      </c>
      <c r="E110" s="31">
        <f t="shared" si="4"/>
        <v>23.45</v>
      </c>
      <c r="F110" s="32">
        <v>35.175</v>
      </c>
      <c r="G110" s="32">
        <v>34.95</v>
      </c>
      <c r="H110" s="33"/>
    </row>
    <row r="111" spans="1:8" ht="15.75" customHeight="1">
      <c r="A111" s="547"/>
      <c r="B111" s="43" t="s">
        <v>95</v>
      </c>
      <c r="C111" s="30">
        <v>8287</v>
      </c>
      <c r="D111" s="30">
        <v>1039</v>
      </c>
      <c r="E111" s="31">
        <f t="shared" si="4"/>
        <v>13.141547001327378</v>
      </c>
      <c r="F111" s="32">
        <v>108.904</v>
      </c>
      <c r="G111" s="32">
        <v>107.98</v>
      </c>
      <c r="H111" s="33">
        <v>0.924</v>
      </c>
    </row>
    <row r="112" spans="1:8" ht="15.75" customHeight="1">
      <c r="A112" s="551"/>
      <c r="B112" s="43" t="s">
        <v>96</v>
      </c>
      <c r="C112" s="30">
        <v>570</v>
      </c>
      <c r="D112" s="30">
        <v>85</v>
      </c>
      <c r="E112" s="31">
        <f t="shared" si="4"/>
        <v>23.91578947368421</v>
      </c>
      <c r="F112" s="32">
        <v>13.632</v>
      </c>
      <c r="G112" s="32">
        <v>11.232</v>
      </c>
      <c r="H112" s="33"/>
    </row>
    <row r="113" spans="1:8" ht="15.75" customHeight="1">
      <c r="A113" s="240"/>
      <c r="B113" s="49" t="s">
        <v>97</v>
      </c>
      <c r="C113" s="44">
        <v>21884</v>
      </c>
      <c r="D113" s="44">
        <v>3511</v>
      </c>
      <c r="E113" s="45">
        <f t="shared" si="4"/>
        <v>19.89718515810638</v>
      </c>
      <c r="F113" s="46">
        <v>435.43</v>
      </c>
      <c r="G113" s="46">
        <v>399.43</v>
      </c>
      <c r="H113" s="47">
        <v>36</v>
      </c>
    </row>
    <row r="114" spans="1:8" s="65" customFormat="1" ht="15.75" customHeight="1">
      <c r="A114" s="236">
        <v>13</v>
      </c>
      <c r="B114" s="48" t="s">
        <v>61</v>
      </c>
      <c r="C114" s="39">
        <f>SUM(C115:C120)</f>
        <v>60005</v>
      </c>
      <c r="D114" s="39">
        <f>SUM(D115:D120)</f>
        <v>11679</v>
      </c>
      <c r="E114" s="40">
        <f t="shared" si="4"/>
        <v>16.57391884009666</v>
      </c>
      <c r="F114" s="41">
        <f>SUM(F115:F120)</f>
        <v>994.518</v>
      </c>
      <c r="G114" s="41">
        <f>SUM(G115:G120)</f>
        <v>981.021</v>
      </c>
      <c r="H114" s="42">
        <f>SUM(H115:H120)</f>
        <v>4.94</v>
      </c>
    </row>
    <row r="115" spans="1:8" ht="15.75" customHeight="1">
      <c r="A115" s="547"/>
      <c r="B115" s="43" t="s">
        <v>93</v>
      </c>
      <c r="C115" s="30">
        <v>2616</v>
      </c>
      <c r="D115" s="30">
        <v>600</v>
      </c>
      <c r="E115" s="31">
        <f t="shared" si="4"/>
        <v>11.269495412844037</v>
      </c>
      <c r="F115" s="32">
        <v>29.481</v>
      </c>
      <c r="G115" s="32">
        <v>25.001</v>
      </c>
      <c r="H115" s="33"/>
    </row>
    <row r="116" spans="1:8" ht="15.75" customHeight="1">
      <c r="A116" s="547"/>
      <c r="B116" s="43" t="s">
        <v>94</v>
      </c>
      <c r="C116" s="30">
        <v>6795</v>
      </c>
      <c r="D116" s="30">
        <v>850</v>
      </c>
      <c r="E116" s="31">
        <f t="shared" si="4"/>
        <v>10.757321559970567</v>
      </c>
      <c r="F116" s="32">
        <v>73.096</v>
      </c>
      <c r="G116" s="32">
        <v>68.156</v>
      </c>
      <c r="H116" s="33">
        <v>4.94</v>
      </c>
    </row>
    <row r="117" spans="1:8" ht="15.75" customHeight="1">
      <c r="A117" s="547"/>
      <c r="B117" s="43" t="s">
        <v>106</v>
      </c>
      <c r="C117" s="30">
        <v>9900</v>
      </c>
      <c r="D117" s="30">
        <v>2000</v>
      </c>
      <c r="E117" s="31">
        <f t="shared" si="4"/>
        <v>20.151515151515152</v>
      </c>
      <c r="F117" s="32">
        <v>199.5</v>
      </c>
      <c r="G117" s="32">
        <v>199.25</v>
      </c>
      <c r="H117" s="33"/>
    </row>
    <row r="118" spans="1:8" ht="15.75" customHeight="1">
      <c r="A118" s="547"/>
      <c r="B118" s="43" t="s">
        <v>95</v>
      </c>
      <c r="C118" s="30">
        <f>500+8467</f>
        <v>8967</v>
      </c>
      <c r="D118" s="30">
        <f>100+1797</f>
        <v>1897</v>
      </c>
      <c r="E118" s="31">
        <f t="shared" si="4"/>
        <v>12.093565294970446</v>
      </c>
      <c r="F118" s="32">
        <v>108.443</v>
      </c>
      <c r="G118" s="32">
        <v>108.443</v>
      </c>
      <c r="H118" s="33"/>
    </row>
    <row r="119" spans="1:8" ht="15.75" customHeight="1">
      <c r="A119" s="552"/>
      <c r="B119" s="51" t="s">
        <v>96</v>
      </c>
      <c r="C119" s="35">
        <v>1532</v>
      </c>
      <c r="D119" s="35">
        <v>230</v>
      </c>
      <c r="E119" s="31">
        <f t="shared" si="4"/>
        <v>12.821148825065274</v>
      </c>
      <c r="F119" s="36">
        <v>19.642</v>
      </c>
      <c r="G119" s="36">
        <v>15.815</v>
      </c>
      <c r="H119" s="37"/>
    </row>
    <row r="120" spans="1:8" ht="15.75" customHeight="1">
      <c r="A120" s="240"/>
      <c r="B120" s="49" t="s">
        <v>97</v>
      </c>
      <c r="C120" s="44">
        <v>30195</v>
      </c>
      <c r="D120" s="44">
        <v>6102</v>
      </c>
      <c r="E120" s="45">
        <f t="shared" si="4"/>
        <v>18.69037920185461</v>
      </c>
      <c r="F120" s="46">
        <v>564.356</v>
      </c>
      <c r="G120" s="46">
        <v>564.356</v>
      </c>
      <c r="H120" s="47"/>
    </row>
    <row r="121" spans="1:8" ht="15.75" customHeight="1">
      <c r="A121" s="242">
        <v>14</v>
      </c>
      <c r="B121" s="60" t="s">
        <v>158</v>
      </c>
      <c r="C121" s="61">
        <f>SUM(C122:C122)</f>
        <v>21400</v>
      </c>
      <c r="D121" s="61">
        <f>SUM(D122:D122)</f>
        <v>55</v>
      </c>
      <c r="E121" s="71">
        <f t="shared" si="4"/>
        <v>20.971028037383174</v>
      </c>
      <c r="F121" s="61">
        <f>SUM(F122:F122)</f>
        <v>448.78</v>
      </c>
      <c r="G121" s="61">
        <f>SUM(G122:G122)</f>
        <v>0</v>
      </c>
      <c r="H121" s="63">
        <f>SUM(H122:H122)</f>
        <v>448.78</v>
      </c>
    </row>
    <row r="122" spans="1:8" ht="15.75" customHeight="1">
      <c r="A122" s="240"/>
      <c r="B122" s="59" t="s">
        <v>97</v>
      </c>
      <c r="C122" s="44">
        <v>21400</v>
      </c>
      <c r="D122" s="44">
        <v>55</v>
      </c>
      <c r="E122" s="45">
        <f t="shared" si="4"/>
        <v>20.971028037383174</v>
      </c>
      <c r="F122" s="46">
        <v>448.78</v>
      </c>
      <c r="G122" s="46"/>
      <c r="H122" s="47">
        <v>448.78</v>
      </c>
    </row>
    <row r="123" spans="1:8" ht="15.75" customHeight="1">
      <c r="A123" s="242">
        <v>15</v>
      </c>
      <c r="B123" s="60" t="s">
        <v>36</v>
      </c>
      <c r="C123" s="61">
        <f>SUM(C124:C127)</f>
        <v>352</v>
      </c>
      <c r="D123" s="61">
        <f>SUM(D124:D127)</f>
        <v>200</v>
      </c>
      <c r="E123" s="71">
        <f t="shared" si="4"/>
        <v>14.318181818181818</v>
      </c>
      <c r="F123" s="73">
        <f>SUM(F124:F127)</f>
        <v>5.04</v>
      </c>
      <c r="G123" s="73">
        <f>SUM(G124:G127)</f>
        <v>5.04</v>
      </c>
      <c r="H123" s="74">
        <f>SUM(H124:H127)</f>
        <v>0</v>
      </c>
    </row>
    <row r="124" spans="1:8" ht="15.75" customHeight="1">
      <c r="A124" s="238"/>
      <c r="B124" s="53" t="s">
        <v>94</v>
      </c>
      <c r="C124" s="54">
        <v>33</v>
      </c>
      <c r="D124" s="54">
        <v>10</v>
      </c>
      <c r="E124" s="55">
        <f t="shared" si="4"/>
        <v>6.969696969696971</v>
      </c>
      <c r="F124" s="56">
        <v>0.23</v>
      </c>
      <c r="G124" s="56">
        <v>0.23</v>
      </c>
      <c r="H124" s="57"/>
    </row>
    <row r="125" spans="1:8" ht="15.75" customHeight="1">
      <c r="A125" s="552"/>
      <c r="B125" s="51" t="s">
        <v>96</v>
      </c>
      <c r="C125" s="35">
        <v>80</v>
      </c>
      <c r="D125" s="35">
        <v>20</v>
      </c>
      <c r="E125" s="52">
        <f t="shared" si="4"/>
        <v>12</v>
      </c>
      <c r="F125" s="36">
        <v>0.96</v>
      </c>
      <c r="G125" s="36">
        <v>0.96</v>
      </c>
      <c r="H125" s="37"/>
    </row>
    <row r="126" spans="1:8" ht="15.75" customHeight="1">
      <c r="A126" s="548"/>
      <c r="B126" s="51" t="s">
        <v>95</v>
      </c>
      <c r="C126" s="35">
        <v>205</v>
      </c>
      <c r="D126" s="35">
        <v>70</v>
      </c>
      <c r="E126" s="52">
        <f t="shared" si="4"/>
        <v>16.34146341463415</v>
      </c>
      <c r="F126" s="36">
        <v>3.35</v>
      </c>
      <c r="G126" s="36">
        <v>3.35</v>
      </c>
      <c r="H126" s="37"/>
    </row>
    <row r="127" spans="1:8" ht="15.75" customHeight="1">
      <c r="A127" s="240"/>
      <c r="B127" s="49" t="s">
        <v>97</v>
      </c>
      <c r="C127" s="44">
        <v>34</v>
      </c>
      <c r="D127" s="44">
        <v>100</v>
      </c>
      <c r="E127" s="45">
        <f t="shared" si="4"/>
        <v>14.705882352941176</v>
      </c>
      <c r="F127" s="46">
        <v>0.5</v>
      </c>
      <c r="G127" s="46">
        <v>0.5</v>
      </c>
      <c r="H127" s="47"/>
    </row>
    <row r="128" spans="1:8" ht="15.75" customHeight="1">
      <c r="A128" s="242">
        <v>16</v>
      </c>
      <c r="B128" s="60" t="s">
        <v>25</v>
      </c>
      <c r="C128" s="61">
        <f>SUM(C129:C130)</f>
        <v>658</v>
      </c>
      <c r="D128" s="61">
        <f>SUM(D129:D130)</f>
        <v>162</v>
      </c>
      <c r="E128" s="71">
        <f t="shared" si="4"/>
        <v>9.483282674772036</v>
      </c>
      <c r="F128" s="73">
        <f>SUM(F129:F130)</f>
        <v>6.24</v>
      </c>
      <c r="G128" s="73">
        <f>SUM(G129:G130)</f>
        <v>6.24</v>
      </c>
      <c r="H128" s="74">
        <f>SUM(H129:H130)</f>
        <v>0</v>
      </c>
    </row>
    <row r="129" spans="1:8" ht="15.75" customHeight="1">
      <c r="A129" s="241"/>
      <c r="B129" s="53" t="s">
        <v>93</v>
      </c>
      <c r="C129" s="54">
        <v>108</v>
      </c>
      <c r="D129" s="54">
        <v>18</v>
      </c>
      <c r="E129" s="55">
        <f t="shared" si="4"/>
        <v>9.62962962962963</v>
      </c>
      <c r="F129" s="56">
        <v>1.04</v>
      </c>
      <c r="G129" s="56">
        <v>1.04</v>
      </c>
      <c r="H129" s="57"/>
    </row>
    <row r="130" spans="1:8" ht="15" customHeight="1">
      <c r="A130" s="240"/>
      <c r="B130" s="59" t="s">
        <v>95</v>
      </c>
      <c r="C130" s="44">
        <v>550</v>
      </c>
      <c r="D130" s="44">
        <v>144</v>
      </c>
      <c r="E130" s="45">
        <f t="shared" si="4"/>
        <v>9.454545454545455</v>
      </c>
      <c r="F130" s="46">
        <v>5.2</v>
      </c>
      <c r="G130" s="46">
        <v>5.2</v>
      </c>
      <c r="H130" s="47"/>
    </row>
    <row r="131" spans="1:8" ht="15.75" customHeight="1">
      <c r="A131" s="236">
        <v>17</v>
      </c>
      <c r="B131" s="219" t="s">
        <v>83</v>
      </c>
      <c r="C131" s="220">
        <f>SUM(C132:C132)</f>
        <v>24</v>
      </c>
      <c r="D131" s="220">
        <f>SUM(D132:D132)</f>
        <v>0.3</v>
      </c>
      <c r="E131" s="230">
        <f t="shared" si="4"/>
        <v>83.33333333333333</v>
      </c>
      <c r="F131" s="41">
        <f>SUM(F132:F132)</f>
        <v>2</v>
      </c>
      <c r="G131" s="41">
        <f>SUM(G132:G132)</f>
        <v>2</v>
      </c>
      <c r="H131" s="42">
        <f>SUM(H132:H132)</f>
        <v>0</v>
      </c>
    </row>
    <row r="132" spans="1:8" ht="15.75" customHeight="1">
      <c r="A132" s="245"/>
      <c r="B132" s="222" t="s">
        <v>95</v>
      </c>
      <c r="C132" s="223">
        <v>24</v>
      </c>
      <c r="D132" s="223">
        <v>0.3</v>
      </c>
      <c r="E132" s="224">
        <f t="shared" si="4"/>
        <v>83.33333333333333</v>
      </c>
      <c r="F132" s="46">
        <v>2</v>
      </c>
      <c r="G132" s="46">
        <v>2</v>
      </c>
      <c r="H132" s="47"/>
    </row>
    <row r="133" spans="1:8" ht="15.75" customHeight="1">
      <c r="A133" s="242">
        <v>18</v>
      </c>
      <c r="B133" s="60" t="s">
        <v>37</v>
      </c>
      <c r="C133" s="61">
        <f>SUM(C134:C138)</f>
        <v>4804</v>
      </c>
      <c r="D133" s="61">
        <f>SUM(D134:D138)</f>
        <v>116.3</v>
      </c>
      <c r="E133" s="71">
        <f t="shared" si="4"/>
        <v>3.7604079933388848</v>
      </c>
      <c r="F133" s="73">
        <f>SUM(F134:F138)</f>
        <v>18.065</v>
      </c>
      <c r="G133" s="73">
        <f>SUM(G134:G138)</f>
        <v>15.472999999999999</v>
      </c>
      <c r="H133" s="74">
        <f>SUM(H134:H138)</f>
        <v>2.052</v>
      </c>
    </row>
    <row r="134" spans="1:8" ht="15.75" customHeight="1">
      <c r="A134" s="243"/>
      <c r="B134" s="229" t="s">
        <v>93</v>
      </c>
      <c r="C134" s="75">
        <v>76</v>
      </c>
      <c r="D134" s="75">
        <v>0.6</v>
      </c>
      <c r="E134" s="62">
        <f t="shared" si="4"/>
        <v>2.1578947368421053</v>
      </c>
      <c r="F134" s="76">
        <v>0.164</v>
      </c>
      <c r="G134" s="76">
        <v>0.164</v>
      </c>
      <c r="H134" s="77"/>
    </row>
    <row r="135" spans="1:8" ht="15.75" customHeight="1">
      <c r="A135" s="547"/>
      <c r="B135" s="43" t="s">
        <v>94</v>
      </c>
      <c r="C135" s="30">
        <v>1984</v>
      </c>
      <c r="D135" s="30">
        <v>68</v>
      </c>
      <c r="E135" s="31">
        <f t="shared" si="4"/>
        <v>3.256552419354839</v>
      </c>
      <c r="F135" s="32">
        <v>6.461</v>
      </c>
      <c r="G135" s="32">
        <v>5.139</v>
      </c>
      <c r="H135" s="33">
        <v>1.322</v>
      </c>
    </row>
    <row r="136" spans="1:8" ht="15.75" customHeight="1">
      <c r="A136" s="552"/>
      <c r="B136" s="51" t="s">
        <v>96</v>
      </c>
      <c r="C136" s="35">
        <v>540</v>
      </c>
      <c r="D136" s="35">
        <v>8</v>
      </c>
      <c r="E136" s="31">
        <f t="shared" si="4"/>
        <v>10.444444444444443</v>
      </c>
      <c r="F136" s="36">
        <v>5.64</v>
      </c>
      <c r="G136" s="36">
        <v>5.1</v>
      </c>
      <c r="H136" s="37"/>
    </row>
    <row r="137" spans="1:8" ht="15.75" customHeight="1">
      <c r="A137" s="548"/>
      <c r="B137" s="51" t="s">
        <v>95</v>
      </c>
      <c r="C137" s="35">
        <v>54</v>
      </c>
      <c r="D137" s="35">
        <v>0.7</v>
      </c>
      <c r="E137" s="52">
        <f t="shared" si="4"/>
        <v>5.62962962962963</v>
      </c>
      <c r="F137" s="36">
        <v>0.304</v>
      </c>
      <c r="G137" s="36">
        <v>0.304</v>
      </c>
      <c r="H137" s="37"/>
    </row>
    <row r="138" spans="1:8" ht="15.75" customHeight="1">
      <c r="A138" s="240"/>
      <c r="B138" s="49" t="s">
        <v>97</v>
      </c>
      <c r="C138" s="44">
        <v>2150</v>
      </c>
      <c r="D138" s="44">
        <v>39</v>
      </c>
      <c r="E138" s="45">
        <f t="shared" si="4"/>
        <v>2.556279069767442</v>
      </c>
      <c r="F138" s="46">
        <v>5.496</v>
      </c>
      <c r="G138" s="46">
        <v>4.766</v>
      </c>
      <c r="H138" s="47">
        <v>0.73</v>
      </c>
    </row>
    <row r="139" spans="1:8" ht="15.75" customHeight="1">
      <c r="A139" s="242">
        <v>19</v>
      </c>
      <c r="B139" s="60" t="s">
        <v>174</v>
      </c>
      <c r="C139" s="61">
        <f>SUM(C140:C140)</f>
        <v>20</v>
      </c>
      <c r="D139" s="61">
        <f>SUM(D140:D140)</f>
        <v>0.2</v>
      </c>
      <c r="E139" s="71">
        <f>F139/C139*1000</f>
        <v>2.5</v>
      </c>
      <c r="F139" s="73">
        <f>SUM(F140:F140)</f>
        <v>0.05</v>
      </c>
      <c r="G139" s="73">
        <f>SUM(G140:G140)</f>
        <v>0.05</v>
      </c>
      <c r="H139" s="74">
        <f>SUM(H140:H140)</f>
        <v>0</v>
      </c>
    </row>
    <row r="140" spans="1:8" ht="15.75" customHeight="1">
      <c r="A140" s="240"/>
      <c r="B140" s="59" t="s">
        <v>96</v>
      </c>
      <c r="C140" s="44">
        <v>20</v>
      </c>
      <c r="D140" s="44">
        <v>0.2</v>
      </c>
      <c r="E140" s="45">
        <f>F140/C140*1000</f>
        <v>2.5</v>
      </c>
      <c r="F140" s="46">
        <v>0.05</v>
      </c>
      <c r="G140" s="46">
        <v>0.05</v>
      </c>
      <c r="H140" s="47"/>
    </row>
    <row r="141" spans="1:8" ht="15.75" customHeight="1">
      <c r="A141" s="242">
        <v>20</v>
      </c>
      <c r="B141" s="60" t="s">
        <v>43</v>
      </c>
      <c r="C141" s="61">
        <f>SUM(C142:C143)</f>
        <v>296</v>
      </c>
      <c r="D141" s="61">
        <f>SUM(D142:D143)</f>
        <v>2</v>
      </c>
      <c r="E141" s="71">
        <f>F141/C141*1000</f>
        <v>56.61486486486486</v>
      </c>
      <c r="F141" s="73">
        <f>SUM(F142:F143)</f>
        <v>16.758</v>
      </c>
      <c r="G141" s="73">
        <f>SUM(G142:G143)</f>
        <v>16.758</v>
      </c>
      <c r="H141" s="74">
        <f>SUM(H142:H143)</f>
        <v>0</v>
      </c>
    </row>
    <row r="142" spans="1:8" ht="15.75" customHeight="1">
      <c r="A142" s="241"/>
      <c r="B142" s="53" t="s">
        <v>94</v>
      </c>
      <c r="C142" s="54">
        <v>21</v>
      </c>
      <c r="D142" s="54">
        <v>1</v>
      </c>
      <c r="E142" s="62">
        <f>F142/C142*1000</f>
        <v>16.190476190476193</v>
      </c>
      <c r="F142" s="56">
        <v>0.34</v>
      </c>
      <c r="G142" s="56">
        <v>0.34</v>
      </c>
      <c r="H142" s="57"/>
    </row>
    <row r="143" spans="1:8" ht="15.75" customHeight="1">
      <c r="A143" s="240"/>
      <c r="B143" s="59" t="s">
        <v>97</v>
      </c>
      <c r="C143" s="44">
        <v>275</v>
      </c>
      <c r="D143" s="44">
        <v>1</v>
      </c>
      <c r="E143" s="45">
        <f>F143/C143*1000</f>
        <v>59.70181818181818</v>
      </c>
      <c r="F143" s="46">
        <v>16.418</v>
      </c>
      <c r="G143" s="46">
        <v>16.418</v>
      </c>
      <c r="H143" s="47"/>
    </row>
    <row r="144" spans="1:8" ht="15.75" customHeight="1">
      <c r="A144" s="242">
        <v>21</v>
      </c>
      <c r="B144" s="60" t="s">
        <v>75</v>
      </c>
      <c r="C144" s="61">
        <f>SUM(C145)</f>
        <v>5600</v>
      </c>
      <c r="D144" s="61">
        <f>SUM(D145)</f>
        <v>420</v>
      </c>
      <c r="E144" s="370">
        <f aca="true" t="shared" si="5" ref="E144:E175">F144/C144*1000</f>
        <v>2</v>
      </c>
      <c r="F144" s="73">
        <f>SUM(F145)</f>
        <v>11.2</v>
      </c>
      <c r="G144" s="73">
        <f>SUM(G145)</f>
        <v>0</v>
      </c>
      <c r="H144" s="74">
        <f>SUM(H145)</f>
        <v>11.2</v>
      </c>
    </row>
    <row r="145" spans="1:8" ht="15.75" customHeight="1">
      <c r="A145" s="240"/>
      <c r="B145" s="59" t="s">
        <v>96</v>
      </c>
      <c r="C145" s="44">
        <v>5600</v>
      </c>
      <c r="D145" s="44">
        <v>420</v>
      </c>
      <c r="E145" s="233">
        <f t="shared" si="5"/>
        <v>2</v>
      </c>
      <c r="F145" s="46">
        <v>11.2</v>
      </c>
      <c r="G145" s="46"/>
      <c r="H145" s="47">
        <v>11.2</v>
      </c>
    </row>
    <row r="146" spans="1:8" ht="15.75" customHeight="1">
      <c r="A146" s="242">
        <v>22</v>
      </c>
      <c r="B146" s="60" t="s">
        <v>182</v>
      </c>
      <c r="C146" s="61">
        <f>SUM(C147)</f>
        <v>210</v>
      </c>
      <c r="D146" s="61">
        <f>SUM(D147)</f>
        <v>100</v>
      </c>
      <c r="E146" s="370">
        <f t="shared" si="5"/>
        <v>3.909523809523809</v>
      </c>
      <c r="F146" s="73">
        <f>SUM(F147)</f>
        <v>0.821</v>
      </c>
      <c r="G146" s="73">
        <f>SUM(G147)</f>
        <v>0.7</v>
      </c>
      <c r="H146" s="74">
        <f>SUM(H147)</f>
        <v>0.121</v>
      </c>
    </row>
    <row r="147" spans="1:8" ht="15.75" customHeight="1">
      <c r="A147" s="240"/>
      <c r="B147" s="59" t="s">
        <v>94</v>
      </c>
      <c r="C147" s="44">
        <v>210</v>
      </c>
      <c r="D147" s="44">
        <v>100</v>
      </c>
      <c r="E147" s="233">
        <f t="shared" si="5"/>
        <v>3.909523809523809</v>
      </c>
      <c r="F147" s="46">
        <v>0.821</v>
      </c>
      <c r="G147" s="46">
        <v>0.7</v>
      </c>
      <c r="H147" s="47">
        <v>0.121</v>
      </c>
    </row>
    <row r="148" spans="1:8" ht="15.75" customHeight="1">
      <c r="A148" s="242">
        <v>23</v>
      </c>
      <c r="B148" s="60" t="s">
        <v>42</v>
      </c>
      <c r="C148" s="61">
        <f>SUM(C149:C149)</f>
        <v>325</v>
      </c>
      <c r="D148" s="61">
        <f>SUM(D149:D149)</f>
        <v>0.24</v>
      </c>
      <c r="E148" s="235">
        <f t="shared" si="5"/>
        <v>5</v>
      </c>
      <c r="F148" s="73">
        <f>SUM(F149:F149)</f>
        <v>1.625</v>
      </c>
      <c r="G148" s="73">
        <f>SUM(G149:G149)</f>
        <v>0</v>
      </c>
      <c r="H148" s="74">
        <f>SUM(H149:H149)</f>
        <v>1.625</v>
      </c>
    </row>
    <row r="149" spans="1:8" ht="15.75" customHeight="1">
      <c r="A149" s="240"/>
      <c r="B149" s="59" t="s">
        <v>96</v>
      </c>
      <c r="C149" s="44">
        <v>325</v>
      </c>
      <c r="D149" s="44">
        <v>0.24</v>
      </c>
      <c r="E149" s="78">
        <f t="shared" si="5"/>
        <v>5</v>
      </c>
      <c r="F149" s="46">
        <v>1.625</v>
      </c>
      <c r="G149" s="46"/>
      <c r="H149" s="47">
        <v>1.625</v>
      </c>
    </row>
    <row r="150" spans="1:8" ht="15.75" customHeight="1">
      <c r="A150" s="236">
        <v>24</v>
      </c>
      <c r="B150" s="48" t="s">
        <v>219</v>
      </c>
      <c r="C150" s="39">
        <f>SUM(C151:C152)</f>
        <v>1590</v>
      </c>
      <c r="D150" s="39">
        <f>SUM(D151:D152)</f>
        <v>3.8</v>
      </c>
      <c r="E150" s="72">
        <f t="shared" si="5"/>
        <v>12.716981132075471</v>
      </c>
      <c r="F150" s="41">
        <f>SUM(F151:F152)</f>
        <v>20.22</v>
      </c>
      <c r="G150" s="41">
        <f>SUM(G151:G152)</f>
        <v>18</v>
      </c>
      <c r="H150" s="42">
        <f>SUM(H151:H152)</f>
        <v>0.72</v>
      </c>
    </row>
    <row r="151" spans="1:8" ht="15.75" customHeight="1">
      <c r="A151" s="241"/>
      <c r="B151" s="53" t="s">
        <v>95</v>
      </c>
      <c r="C151" s="54">
        <v>90</v>
      </c>
      <c r="D151" s="54">
        <v>0.8</v>
      </c>
      <c r="E151" s="490">
        <f t="shared" si="5"/>
        <v>8</v>
      </c>
      <c r="F151" s="56">
        <v>0.72</v>
      </c>
      <c r="G151" s="56"/>
      <c r="H151" s="57">
        <v>0.72</v>
      </c>
    </row>
    <row r="152" spans="1:8" ht="15.75" customHeight="1">
      <c r="A152" s="240"/>
      <c r="B152" s="59" t="s">
        <v>96</v>
      </c>
      <c r="C152" s="44">
        <v>1500</v>
      </c>
      <c r="D152" s="44">
        <v>3</v>
      </c>
      <c r="E152" s="78">
        <f t="shared" si="5"/>
        <v>13</v>
      </c>
      <c r="F152" s="46">
        <v>19.5</v>
      </c>
      <c r="G152" s="46">
        <v>18</v>
      </c>
      <c r="H152" s="47"/>
    </row>
    <row r="153" spans="1:8" ht="15.75" customHeight="1">
      <c r="A153" s="236">
        <v>25</v>
      </c>
      <c r="B153" s="48" t="s">
        <v>220</v>
      </c>
      <c r="C153" s="39">
        <f>SUM(C154)</f>
        <v>60</v>
      </c>
      <c r="D153" s="39">
        <f>SUM(D154)</f>
        <v>0.1</v>
      </c>
      <c r="E153" s="72">
        <f t="shared" si="5"/>
        <v>2.8333333333333335</v>
      </c>
      <c r="F153" s="41">
        <f>SUM(F154)</f>
        <v>0.17</v>
      </c>
      <c r="G153" s="41">
        <f>SUM(G154)</f>
        <v>0.17</v>
      </c>
      <c r="H153" s="42">
        <f>SUM(H154)</f>
        <v>0</v>
      </c>
    </row>
    <row r="154" spans="1:8" ht="15.75" customHeight="1">
      <c r="A154" s="240"/>
      <c r="B154" s="59" t="s">
        <v>96</v>
      </c>
      <c r="C154" s="44">
        <v>60</v>
      </c>
      <c r="D154" s="44">
        <v>0.1</v>
      </c>
      <c r="E154" s="78">
        <f t="shared" si="5"/>
        <v>2.8333333333333335</v>
      </c>
      <c r="F154" s="46">
        <v>0.17</v>
      </c>
      <c r="G154" s="46">
        <v>0.17</v>
      </c>
      <c r="H154" s="47"/>
    </row>
    <row r="155" spans="1:8" s="65" customFormat="1" ht="15.75" customHeight="1">
      <c r="A155" s="242">
        <v>26</v>
      </c>
      <c r="B155" s="60" t="s">
        <v>136</v>
      </c>
      <c r="C155" s="61">
        <f>SUM(C156:C157)</f>
        <v>295</v>
      </c>
      <c r="D155" s="61">
        <f>SUM(D156:D157)</f>
        <v>6</v>
      </c>
      <c r="E155" s="71">
        <f t="shared" si="5"/>
        <v>15.694915254237287</v>
      </c>
      <c r="F155" s="73">
        <f>SUM(F156:F157)</f>
        <v>4.63</v>
      </c>
      <c r="G155" s="73">
        <f>SUM(G156:G157)</f>
        <v>4.63</v>
      </c>
      <c r="H155" s="74">
        <f>SUM(H156:H157)</f>
        <v>0</v>
      </c>
    </row>
    <row r="156" spans="1:8" ht="15.75" customHeight="1">
      <c r="A156" s="480"/>
      <c r="B156" s="51" t="s">
        <v>95</v>
      </c>
      <c r="C156" s="35">
        <v>95</v>
      </c>
      <c r="D156" s="35">
        <v>5</v>
      </c>
      <c r="E156" s="52">
        <f t="shared" si="5"/>
        <v>31.89473684210526</v>
      </c>
      <c r="F156" s="36">
        <v>3.03</v>
      </c>
      <c r="G156" s="36">
        <v>3.03</v>
      </c>
      <c r="H156" s="37"/>
    </row>
    <row r="157" spans="1:8" ht="15.75" customHeight="1">
      <c r="A157" s="245"/>
      <c r="B157" s="59" t="s">
        <v>96</v>
      </c>
      <c r="C157" s="44">
        <v>200</v>
      </c>
      <c r="D157" s="44">
        <v>1</v>
      </c>
      <c r="E157" s="45">
        <f t="shared" si="5"/>
        <v>8</v>
      </c>
      <c r="F157" s="46">
        <v>1.6</v>
      </c>
      <c r="G157" s="46">
        <v>1.6</v>
      </c>
      <c r="H157" s="47"/>
    </row>
    <row r="158" spans="1:8" ht="15.75" customHeight="1">
      <c r="A158" s="242">
        <v>27</v>
      </c>
      <c r="B158" s="60" t="s">
        <v>168</v>
      </c>
      <c r="C158" s="61">
        <f>SUM(C159:C159)</f>
        <v>65</v>
      </c>
      <c r="D158" s="61">
        <f>SUM(D159:D159)</f>
        <v>1.5</v>
      </c>
      <c r="E158" s="62">
        <f t="shared" si="5"/>
        <v>21.69230769230769</v>
      </c>
      <c r="F158" s="61">
        <f>SUM(F159:F159)</f>
        <v>1.41</v>
      </c>
      <c r="G158" s="61">
        <f>SUM(G159:G159)</f>
        <v>1.2</v>
      </c>
      <c r="H158" s="63">
        <f>SUM(H159:H159)</f>
        <v>0</v>
      </c>
    </row>
    <row r="159" spans="1:8" ht="15.75" customHeight="1">
      <c r="A159" s="240"/>
      <c r="B159" s="59" t="s">
        <v>96</v>
      </c>
      <c r="C159" s="44">
        <v>65</v>
      </c>
      <c r="D159" s="44">
        <v>1.5</v>
      </c>
      <c r="E159" s="45">
        <f t="shared" si="5"/>
        <v>21.69230769230769</v>
      </c>
      <c r="F159" s="46">
        <v>1.41</v>
      </c>
      <c r="G159" s="46">
        <v>1.2</v>
      </c>
      <c r="H159" s="47"/>
    </row>
    <row r="160" spans="1:8" ht="15.75" customHeight="1">
      <c r="A160" s="236">
        <v>28</v>
      </c>
      <c r="B160" s="48" t="s">
        <v>28</v>
      </c>
      <c r="C160" s="39">
        <f>SUM(C161)</f>
        <v>210</v>
      </c>
      <c r="D160" s="39">
        <f>SUM(D161)</f>
        <v>2</v>
      </c>
      <c r="E160" s="40">
        <f t="shared" si="5"/>
        <v>8.4</v>
      </c>
      <c r="F160" s="41">
        <f>SUM(F161)</f>
        <v>1.764</v>
      </c>
      <c r="G160" s="41">
        <f>SUM(G161)</f>
        <v>0</v>
      </c>
      <c r="H160" s="42">
        <f>SUM(H161)</f>
        <v>1.764</v>
      </c>
    </row>
    <row r="161" spans="1:8" ht="15.75" customHeight="1">
      <c r="A161" s="240"/>
      <c r="B161" s="59" t="s">
        <v>93</v>
      </c>
      <c r="C161" s="44">
        <v>210</v>
      </c>
      <c r="D161" s="44">
        <v>2</v>
      </c>
      <c r="E161" s="45">
        <f t="shared" si="5"/>
        <v>8.4</v>
      </c>
      <c r="F161" s="46">
        <v>1.764</v>
      </c>
      <c r="G161" s="46"/>
      <c r="H161" s="47">
        <v>1.764</v>
      </c>
    </row>
    <row r="162" spans="1:8" ht="15.75" customHeight="1">
      <c r="A162" s="242">
        <v>29</v>
      </c>
      <c r="B162" s="60" t="s">
        <v>107</v>
      </c>
      <c r="C162" s="61">
        <f>SUM(C163:C167)</f>
        <v>6616</v>
      </c>
      <c r="D162" s="61">
        <f>SUM(D163:D167)</f>
        <v>62.5</v>
      </c>
      <c r="E162" s="71">
        <f t="shared" si="5"/>
        <v>21.58010882708585</v>
      </c>
      <c r="F162" s="73">
        <f>SUM(F163:F167)</f>
        <v>142.774</v>
      </c>
      <c r="G162" s="73">
        <f>SUM(G163:G167)</f>
        <v>127.81400000000001</v>
      </c>
      <c r="H162" s="74">
        <f>SUM(H163:H167)</f>
        <v>11.72</v>
      </c>
    </row>
    <row r="163" spans="1:8" ht="15.75" customHeight="1">
      <c r="A163" s="243"/>
      <c r="B163" s="229" t="s">
        <v>93</v>
      </c>
      <c r="C163" s="75">
        <v>620</v>
      </c>
      <c r="D163" s="75">
        <v>6</v>
      </c>
      <c r="E163" s="62">
        <f t="shared" si="5"/>
        <v>37.8</v>
      </c>
      <c r="F163" s="76">
        <v>23.436</v>
      </c>
      <c r="G163" s="76">
        <v>23.436</v>
      </c>
      <c r="H163" s="77"/>
    </row>
    <row r="164" spans="1:8" ht="15.75" customHeight="1">
      <c r="A164" s="547"/>
      <c r="B164" s="43" t="s">
        <v>94</v>
      </c>
      <c r="C164" s="30">
        <v>1030</v>
      </c>
      <c r="D164" s="30">
        <v>10</v>
      </c>
      <c r="E164" s="31">
        <f t="shared" si="5"/>
        <v>21.398058252427184</v>
      </c>
      <c r="F164" s="32">
        <v>22.04</v>
      </c>
      <c r="G164" s="32">
        <v>22.04</v>
      </c>
      <c r="H164" s="33"/>
    </row>
    <row r="165" spans="1:8" ht="15.75" customHeight="1">
      <c r="A165" s="547"/>
      <c r="B165" s="43" t="s">
        <v>106</v>
      </c>
      <c r="C165" s="30">
        <v>1320</v>
      </c>
      <c r="D165" s="30">
        <v>12</v>
      </c>
      <c r="E165" s="31">
        <f t="shared" si="5"/>
        <v>17.939393939393938</v>
      </c>
      <c r="F165" s="32">
        <v>23.68</v>
      </c>
      <c r="G165" s="32">
        <v>20.43</v>
      </c>
      <c r="H165" s="33"/>
    </row>
    <row r="166" spans="1:8" ht="15.75" customHeight="1">
      <c r="A166" s="547"/>
      <c r="B166" s="43" t="s">
        <v>95</v>
      </c>
      <c r="C166" s="30">
        <v>2220</v>
      </c>
      <c r="D166" s="30">
        <v>29</v>
      </c>
      <c r="E166" s="31">
        <f t="shared" si="5"/>
        <v>26.15765765765766</v>
      </c>
      <c r="F166" s="32">
        <v>58.07</v>
      </c>
      <c r="G166" s="32">
        <v>46.36</v>
      </c>
      <c r="H166" s="33">
        <v>11.72</v>
      </c>
    </row>
    <row r="167" spans="1:8" ht="15.75" customHeight="1">
      <c r="A167" s="240"/>
      <c r="B167" s="49" t="s">
        <v>97</v>
      </c>
      <c r="C167" s="44">
        <v>1426</v>
      </c>
      <c r="D167" s="44">
        <v>5.5</v>
      </c>
      <c r="E167" s="45">
        <f t="shared" si="5"/>
        <v>10.903225806451612</v>
      </c>
      <c r="F167" s="46">
        <v>15.548</v>
      </c>
      <c r="G167" s="46">
        <v>15.548</v>
      </c>
      <c r="H167" s="47"/>
    </row>
    <row r="168" spans="1:8" s="65" customFormat="1" ht="15.75" customHeight="1">
      <c r="A168" s="236">
        <v>30</v>
      </c>
      <c r="B168" s="38" t="s">
        <v>62</v>
      </c>
      <c r="C168" s="39">
        <f>SUM(C169:C170)</f>
        <v>2080</v>
      </c>
      <c r="D168" s="39">
        <f>SUM(D169:D170)</f>
        <v>30.3</v>
      </c>
      <c r="E168" s="40">
        <f t="shared" si="5"/>
        <v>31.379807692307693</v>
      </c>
      <c r="F168" s="41">
        <f>SUM(F169:F170)</f>
        <v>65.27</v>
      </c>
      <c r="G168" s="41">
        <f>SUM(G169:G170)</f>
        <v>65.27</v>
      </c>
      <c r="H168" s="42">
        <f>SUM(H169:H170)</f>
        <v>0</v>
      </c>
    </row>
    <row r="169" spans="1:8" ht="15.75" customHeight="1">
      <c r="A169" s="241"/>
      <c r="B169" s="171" t="s">
        <v>94</v>
      </c>
      <c r="C169" s="54">
        <v>40</v>
      </c>
      <c r="D169" s="54"/>
      <c r="E169" s="55">
        <f t="shared" si="5"/>
        <v>66.25</v>
      </c>
      <c r="F169" s="56">
        <v>2.65</v>
      </c>
      <c r="G169" s="56">
        <v>2.65</v>
      </c>
      <c r="H169" s="57"/>
    </row>
    <row r="170" spans="1:8" ht="15.75" customHeight="1">
      <c r="A170" s="240"/>
      <c r="B170" s="49" t="s">
        <v>95</v>
      </c>
      <c r="C170" s="44">
        <v>2040</v>
      </c>
      <c r="D170" s="44">
        <v>30.3</v>
      </c>
      <c r="E170" s="45">
        <f t="shared" si="5"/>
        <v>30.69607843137255</v>
      </c>
      <c r="F170" s="46">
        <v>62.62</v>
      </c>
      <c r="G170" s="46">
        <v>62.62</v>
      </c>
      <c r="H170" s="47"/>
    </row>
    <row r="171" spans="1:8" ht="15.75" customHeight="1">
      <c r="A171" s="242">
        <v>31</v>
      </c>
      <c r="B171" s="60" t="s">
        <v>41</v>
      </c>
      <c r="C171" s="61">
        <f>SUM(C172:C173)</f>
        <v>1425</v>
      </c>
      <c r="D171" s="61">
        <f>SUM(D172:D173)</f>
        <v>14</v>
      </c>
      <c r="E171" s="71">
        <f t="shared" si="5"/>
        <v>20.95578947368421</v>
      </c>
      <c r="F171" s="73">
        <f>SUM(F172:F173)</f>
        <v>29.862</v>
      </c>
      <c r="G171" s="73">
        <f>SUM(G172:G173)</f>
        <v>2.79</v>
      </c>
      <c r="H171" s="74">
        <f>SUM(H172:H173)</f>
        <v>27.072</v>
      </c>
    </row>
    <row r="172" spans="1:8" ht="15.75" customHeight="1">
      <c r="A172" s="395"/>
      <c r="B172" s="396" t="s">
        <v>93</v>
      </c>
      <c r="C172" s="397">
        <v>960</v>
      </c>
      <c r="D172" s="397">
        <v>10</v>
      </c>
      <c r="E172" s="93">
        <f t="shared" si="5"/>
        <v>28.2</v>
      </c>
      <c r="F172" s="397">
        <v>27.072</v>
      </c>
      <c r="G172" s="397"/>
      <c r="H172" s="398">
        <v>27.072</v>
      </c>
    </row>
    <row r="173" spans="1:8" ht="15.75" customHeight="1">
      <c r="A173" s="548"/>
      <c r="B173" s="51" t="s">
        <v>95</v>
      </c>
      <c r="C173" s="35">
        <v>465</v>
      </c>
      <c r="D173" s="35">
        <v>4</v>
      </c>
      <c r="E173" s="52">
        <f t="shared" si="5"/>
        <v>6</v>
      </c>
      <c r="F173" s="36">
        <v>2.79</v>
      </c>
      <c r="G173" s="36">
        <v>2.79</v>
      </c>
      <c r="H173" s="37"/>
    </row>
    <row r="174" spans="1:8" ht="15.75" customHeight="1">
      <c r="A174" s="236">
        <v>32</v>
      </c>
      <c r="B174" s="38" t="s">
        <v>56</v>
      </c>
      <c r="C174" s="39">
        <f>SUM(C175)</f>
        <v>4000</v>
      </c>
      <c r="D174" s="39">
        <f>SUM(D175)</f>
        <v>50</v>
      </c>
      <c r="E174" s="40">
        <f t="shared" si="5"/>
        <v>12.625</v>
      </c>
      <c r="F174" s="41">
        <f>SUM(F175)</f>
        <v>50.5</v>
      </c>
      <c r="G174" s="41">
        <f>SUM(G175)</f>
        <v>50.5</v>
      </c>
      <c r="H174" s="42">
        <f>SUM(H175)</f>
        <v>0</v>
      </c>
    </row>
    <row r="175" spans="1:8" ht="15.75" customHeight="1">
      <c r="A175" s="240"/>
      <c r="B175" s="49" t="s">
        <v>106</v>
      </c>
      <c r="C175" s="44">
        <v>4000</v>
      </c>
      <c r="D175" s="44">
        <v>50</v>
      </c>
      <c r="E175" s="45">
        <f t="shared" si="5"/>
        <v>12.625</v>
      </c>
      <c r="F175" s="46">
        <v>50.5</v>
      </c>
      <c r="G175" s="46">
        <v>50.5</v>
      </c>
      <c r="H175" s="47"/>
    </row>
    <row r="176" spans="1:8" ht="15.75" customHeight="1">
      <c r="A176" s="286" t="s">
        <v>156</v>
      </c>
      <c r="B176" s="287" t="s">
        <v>124</v>
      </c>
      <c r="C176" s="289">
        <f>C62+C71+C74+C82+C85+C87+C92+C97+C101+C107+C114+C121+C123+C128+C131+C133+C139+C141+C144+C146+C148+C155+C158+C162+C168+C171+C174+C160+C150+C153+C80+C69</f>
        <v>243887</v>
      </c>
      <c r="D176" s="289">
        <f>D62+D71+D74+D82+D85+D87+D92+D97+D101+D107+D114+D121+D123+D128+D131+D133+D139+D141+D144+D146+D148+D155+D158+D162+D168+D171+D174+D160+D150+D153+D80+D69</f>
        <v>27705.939999999995</v>
      </c>
      <c r="E176" s="289"/>
      <c r="F176" s="288">
        <f>F62+F71+F74+F82+F85+F87+F92+F97+F101+F107+F114+F121+F123+F128+F131+F133+F139+F141+F144+F146+F148+F155+F158+F162+F168+F171+F174+F160+F150+F153+F80+F69</f>
        <v>4500.271</v>
      </c>
      <c r="G176" s="288">
        <f>G62+G71+G74+G82+G85+G87+G92+G97+G101+G107+G114+G121+G123+G128+G131+G133+G139+G141+G144+G146+G148+G155+G158+G162+G168+G171+G174+G160+G150+G153+G80+G69</f>
        <v>3649.4809999999993</v>
      </c>
      <c r="H176" s="365">
        <f>H62+H71+H74+H82+H85+H87+H92+H97+H101+H107+H114+H121+H123+H128+H131+H133+H139+H141+H144+H146+H148+H155+H158+H162+H168+H171+H174+H160+H150+H153+H80+H69</f>
        <v>710.296</v>
      </c>
    </row>
    <row r="177" spans="1:8" ht="15.75" customHeight="1">
      <c r="A177" s="550"/>
      <c r="B177" s="66" t="s">
        <v>52</v>
      </c>
      <c r="C177" s="67"/>
      <c r="D177" s="67"/>
      <c r="E177" s="70"/>
      <c r="F177" s="68"/>
      <c r="G177" s="68"/>
      <c r="H177" s="69"/>
    </row>
    <row r="178" spans="1:8" ht="15.75" customHeight="1">
      <c r="A178" s="236">
        <v>1</v>
      </c>
      <c r="B178" s="48" t="s">
        <v>154</v>
      </c>
      <c r="C178" s="39">
        <f>SUM(C179:C179)</f>
        <v>1500</v>
      </c>
      <c r="D178" s="39">
        <f>SUM(D179:D179)</f>
        <v>2</v>
      </c>
      <c r="E178" s="40">
        <f aca="true" t="shared" si="6" ref="E178:E188">F178/C178*1000</f>
        <v>44</v>
      </c>
      <c r="F178" s="41">
        <f>SUM(F179:F179)</f>
        <v>66</v>
      </c>
      <c r="G178" s="41">
        <f>SUM(G179:G179)</f>
        <v>66</v>
      </c>
      <c r="H178" s="42">
        <f>SUM(H179:H179)</f>
        <v>0</v>
      </c>
    </row>
    <row r="179" spans="1:8" ht="15.75" customHeight="1">
      <c r="A179" s="240"/>
      <c r="B179" s="59" t="s">
        <v>95</v>
      </c>
      <c r="C179" s="44">
        <v>1500</v>
      </c>
      <c r="D179" s="44">
        <v>2</v>
      </c>
      <c r="E179" s="45">
        <f t="shared" si="6"/>
        <v>44</v>
      </c>
      <c r="F179" s="46">
        <v>66</v>
      </c>
      <c r="G179" s="46">
        <v>66</v>
      </c>
      <c r="H179" s="47"/>
    </row>
    <row r="180" spans="1:8" ht="15.75" customHeight="1">
      <c r="A180" s="242">
        <v>2</v>
      </c>
      <c r="B180" s="60" t="s">
        <v>73</v>
      </c>
      <c r="C180" s="61">
        <f>SUM(C181)</f>
        <v>829</v>
      </c>
      <c r="D180" s="61">
        <f>SUM(D181)</f>
        <v>0.9</v>
      </c>
      <c r="E180" s="71">
        <f t="shared" si="6"/>
        <v>8.215922798552473</v>
      </c>
      <c r="F180" s="73">
        <f>SUM(F181)</f>
        <v>6.811</v>
      </c>
      <c r="G180" s="73">
        <f>SUM(G181)</f>
        <v>2.925</v>
      </c>
      <c r="H180" s="74">
        <f>SUM(H181)</f>
        <v>3.886</v>
      </c>
    </row>
    <row r="181" spans="1:8" ht="15.75" customHeight="1">
      <c r="A181" s="240"/>
      <c r="B181" s="59" t="s">
        <v>96</v>
      </c>
      <c r="C181" s="44">
        <v>829</v>
      </c>
      <c r="D181" s="44">
        <v>0.9</v>
      </c>
      <c r="E181" s="45">
        <f t="shared" si="6"/>
        <v>8.215922798552473</v>
      </c>
      <c r="F181" s="46">
        <v>6.811</v>
      </c>
      <c r="G181" s="46">
        <v>2.925</v>
      </c>
      <c r="H181" s="47">
        <v>3.886</v>
      </c>
    </row>
    <row r="182" spans="1:8" s="65" customFormat="1" ht="15.75" customHeight="1">
      <c r="A182" s="236">
        <v>3</v>
      </c>
      <c r="B182" s="48" t="s">
        <v>221</v>
      </c>
      <c r="C182" s="39">
        <f>SUM(C183)</f>
        <v>205</v>
      </c>
      <c r="D182" s="39">
        <f>SUM(D183)</f>
        <v>3</v>
      </c>
      <c r="E182" s="40"/>
      <c r="F182" s="41"/>
      <c r="G182" s="41"/>
      <c r="H182" s="42"/>
    </row>
    <row r="183" spans="1:8" ht="15.75" customHeight="1">
      <c r="A183" s="240"/>
      <c r="B183" s="59" t="s">
        <v>96</v>
      </c>
      <c r="C183" s="44">
        <v>205</v>
      </c>
      <c r="D183" s="44">
        <v>3</v>
      </c>
      <c r="E183" s="45"/>
      <c r="F183" s="46"/>
      <c r="G183" s="46"/>
      <c r="H183" s="47"/>
    </row>
    <row r="184" spans="1:8" ht="15.75" customHeight="1">
      <c r="A184" s="236">
        <v>4</v>
      </c>
      <c r="B184" s="48" t="s">
        <v>63</v>
      </c>
      <c r="C184" s="39">
        <f>SUM(C185:C185)</f>
        <v>90</v>
      </c>
      <c r="D184" s="39">
        <f>SUM(D185:D185)</f>
        <v>0.3</v>
      </c>
      <c r="E184" s="40">
        <f t="shared" si="6"/>
        <v>64</v>
      </c>
      <c r="F184" s="41">
        <f>SUM(F185:F185)</f>
        <v>5.76</v>
      </c>
      <c r="G184" s="41">
        <f>SUM(G185:G185)</f>
        <v>0</v>
      </c>
      <c r="H184" s="42">
        <f>SUM(H185:H185)</f>
        <v>5.76</v>
      </c>
    </row>
    <row r="185" spans="1:8" ht="15.75" customHeight="1">
      <c r="A185" s="240"/>
      <c r="B185" s="59" t="s">
        <v>96</v>
      </c>
      <c r="C185" s="44">
        <v>90</v>
      </c>
      <c r="D185" s="44">
        <v>0.3</v>
      </c>
      <c r="E185" s="45">
        <f t="shared" si="6"/>
        <v>64</v>
      </c>
      <c r="F185" s="46">
        <v>5.76</v>
      </c>
      <c r="G185" s="46"/>
      <c r="H185" s="47">
        <v>5.76</v>
      </c>
    </row>
    <row r="186" spans="1:8" ht="15.75" customHeight="1">
      <c r="A186" s="242">
        <v>5</v>
      </c>
      <c r="B186" s="60" t="s">
        <v>88</v>
      </c>
      <c r="C186" s="61">
        <f>SUM(C187:C187)</f>
        <v>40</v>
      </c>
      <c r="D186" s="61">
        <f>SUM(D187:D187)</f>
        <v>0.2</v>
      </c>
      <c r="E186" s="71">
        <f t="shared" si="6"/>
        <v>3.95</v>
      </c>
      <c r="F186" s="73">
        <f>SUM(F187:F187)</f>
        <v>0.158</v>
      </c>
      <c r="G186" s="73">
        <f>SUM(G187:G187)</f>
        <v>0.158</v>
      </c>
      <c r="H186" s="74">
        <f>SUM(H187:H187)</f>
        <v>0</v>
      </c>
    </row>
    <row r="187" spans="1:8" ht="15.75" customHeight="1">
      <c r="A187" s="241"/>
      <c r="B187" s="53" t="s">
        <v>96</v>
      </c>
      <c r="C187" s="54">
        <v>40</v>
      </c>
      <c r="D187" s="54">
        <v>0.2</v>
      </c>
      <c r="E187" s="55">
        <f t="shared" si="6"/>
        <v>3.95</v>
      </c>
      <c r="F187" s="56">
        <v>0.158</v>
      </c>
      <c r="G187" s="56">
        <v>0.158</v>
      </c>
      <c r="H187" s="57"/>
    </row>
    <row r="188" spans="1:8" ht="15.75" customHeight="1">
      <c r="A188" s="236">
        <v>7</v>
      </c>
      <c r="B188" s="48" t="s">
        <v>171</v>
      </c>
      <c r="C188" s="39">
        <f>SUM(C189:C189)</f>
        <v>35</v>
      </c>
      <c r="D188" s="39">
        <f>SUM(D189:D189)</f>
        <v>0.02</v>
      </c>
      <c r="E188" s="40">
        <f t="shared" si="6"/>
        <v>80</v>
      </c>
      <c r="F188" s="41">
        <f>SUM(F189:F189)</f>
        <v>2.8</v>
      </c>
      <c r="G188" s="41">
        <f>SUM(G189:G189)</f>
        <v>2.8</v>
      </c>
      <c r="H188" s="42">
        <f>SUM(H189:H189)</f>
        <v>0</v>
      </c>
    </row>
    <row r="189" spans="1:8" ht="15.75" customHeight="1">
      <c r="A189" s="240"/>
      <c r="B189" s="59" t="s">
        <v>96</v>
      </c>
      <c r="C189" s="44">
        <v>35</v>
      </c>
      <c r="D189" s="44">
        <v>0.02</v>
      </c>
      <c r="E189" s="45">
        <v>2.8</v>
      </c>
      <c r="F189" s="46">
        <v>2.8</v>
      </c>
      <c r="G189" s="46">
        <v>2.8</v>
      </c>
      <c r="H189" s="47"/>
    </row>
    <row r="190" spans="1:8" ht="15.75" customHeight="1">
      <c r="A190" s="242">
        <v>8</v>
      </c>
      <c r="B190" s="60" t="s">
        <v>8</v>
      </c>
      <c r="C190" s="61">
        <f>SUM(C191:C191)</f>
        <v>105</v>
      </c>
      <c r="D190" s="61">
        <f>SUM(D191:D191)</f>
        <v>0.05</v>
      </c>
      <c r="E190" s="71">
        <f>F190/C190*1000</f>
        <v>95</v>
      </c>
      <c r="F190" s="73">
        <f>SUM(F191:F191)</f>
        <v>9.975</v>
      </c>
      <c r="G190" s="73">
        <f>SUM(G191:G191)</f>
        <v>9.975</v>
      </c>
      <c r="H190" s="74">
        <f>SUM(H191:H191)</f>
        <v>0</v>
      </c>
    </row>
    <row r="191" spans="1:8" ht="15.75" customHeight="1">
      <c r="A191" s="240"/>
      <c r="B191" s="59" t="s">
        <v>96</v>
      </c>
      <c r="C191" s="44">
        <v>105</v>
      </c>
      <c r="D191" s="44">
        <v>0.05</v>
      </c>
      <c r="E191" s="45">
        <f>F191/C191*1000</f>
        <v>95</v>
      </c>
      <c r="F191" s="46">
        <v>9.975</v>
      </c>
      <c r="G191" s="46">
        <v>9.975</v>
      </c>
      <c r="H191" s="47"/>
    </row>
    <row r="192" spans="1:8" ht="15.75" customHeight="1" thickBot="1">
      <c r="A192" s="277" t="s">
        <v>156</v>
      </c>
      <c r="B192" s="278" t="s">
        <v>123</v>
      </c>
      <c r="C192" s="279">
        <f>C178+C180+C184+C186+C190+C188+C182</f>
        <v>2804</v>
      </c>
      <c r="D192" s="279">
        <f>D178+D180+D184+D186+D190+D188+D182</f>
        <v>6.47</v>
      </c>
      <c r="E192" s="279"/>
      <c r="F192" s="279">
        <f>F178+F180+F184+F186+F190+F188+F182</f>
        <v>91.504</v>
      </c>
      <c r="G192" s="279">
        <f>G178+G180+G184+G186+G190+G188+G182</f>
        <v>81.85799999999999</v>
      </c>
      <c r="H192" s="433">
        <f>H178+H180+H184+H186+H190+H188+H182</f>
        <v>9.646</v>
      </c>
    </row>
    <row r="193" spans="1:8" ht="15.75" customHeight="1" thickBot="1">
      <c r="A193" s="246" t="s">
        <v>31</v>
      </c>
      <c r="B193" s="225" t="s">
        <v>135</v>
      </c>
      <c r="C193" s="226">
        <f>C192+C176+C60</f>
        <v>308614</v>
      </c>
      <c r="D193" s="226">
        <f>D192+D176+D60</f>
        <v>27878.694999999996</v>
      </c>
      <c r="E193" s="227"/>
      <c r="F193" s="231">
        <f>F192+F176+F60</f>
        <v>7037.496999999999</v>
      </c>
      <c r="G193" s="231">
        <f>G192+G176+G60</f>
        <v>3731.3389999999995</v>
      </c>
      <c r="H193" s="232">
        <f>H192+H176+H60</f>
        <v>3164.304</v>
      </c>
    </row>
    <row r="194" spans="1:8" ht="15.75" customHeight="1">
      <c r="A194" s="549" t="s">
        <v>187</v>
      </c>
      <c r="B194" s="16" t="s">
        <v>13</v>
      </c>
      <c r="C194" s="17"/>
      <c r="D194" s="17"/>
      <c r="E194" s="17"/>
      <c r="F194" s="18"/>
      <c r="G194" s="18"/>
      <c r="H194" s="19"/>
    </row>
    <row r="195" spans="1:8" ht="15.75" customHeight="1">
      <c r="A195" s="238"/>
      <c r="B195" s="20" t="s">
        <v>54</v>
      </c>
      <c r="C195" s="21"/>
      <c r="D195" s="21"/>
      <c r="E195" s="21"/>
      <c r="F195" s="22"/>
      <c r="G195" s="22"/>
      <c r="H195" s="23"/>
    </row>
    <row r="196" spans="1:8" ht="15.75" customHeight="1">
      <c r="A196" s="239">
        <v>1</v>
      </c>
      <c r="B196" s="24" t="s">
        <v>29</v>
      </c>
      <c r="C196" s="25">
        <f>SUM(C197:C200)</f>
        <v>21479</v>
      </c>
      <c r="D196" s="25">
        <f>SUM(D197:D200)</f>
        <v>0</v>
      </c>
      <c r="E196" s="26">
        <f aca="true" t="shared" si="7" ref="E196:E205">F196/C196*1000</f>
        <v>45.15387122305508</v>
      </c>
      <c r="F196" s="27">
        <f>SUM(F197:F200)</f>
        <v>969.86</v>
      </c>
      <c r="G196" s="27">
        <f>SUM(G197:G200)</f>
        <v>904.075</v>
      </c>
      <c r="H196" s="28">
        <f>SUM(H197:H200)</f>
        <v>0</v>
      </c>
    </row>
    <row r="197" spans="1:8" ht="15.75" customHeight="1">
      <c r="A197" s="547"/>
      <c r="B197" s="29" t="s">
        <v>93</v>
      </c>
      <c r="C197" s="30">
        <v>330</v>
      </c>
      <c r="D197" s="30"/>
      <c r="E197" s="31">
        <f t="shared" si="7"/>
        <v>6.2696969696969695</v>
      </c>
      <c r="F197" s="32">
        <v>2.069</v>
      </c>
      <c r="G197" s="32">
        <v>2.069</v>
      </c>
      <c r="H197" s="33"/>
    </row>
    <row r="198" spans="1:8" ht="15.75" customHeight="1">
      <c r="A198" s="547"/>
      <c r="B198" s="29" t="s">
        <v>95</v>
      </c>
      <c r="C198" s="30">
        <v>11956</v>
      </c>
      <c r="D198" s="30"/>
      <c r="E198" s="31">
        <f t="shared" si="7"/>
        <v>39.843676814988285</v>
      </c>
      <c r="F198" s="32">
        <v>476.371</v>
      </c>
      <c r="G198" s="32">
        <v>460.67</v>
      </c>
      <c r="H198" s="33"/>
    </row>
    <row r="199" spans="1:8" ht="15.75" customHeight="1">
      <c r="A199" s="551"/>
      <c r="B199" s="29" t="s">
        <v>96</v>
      </c>
      <c r="C199" s="30">
        <v>8800</v>
      </c>
      <c r="D199" s="30"/>
      <c r="E199" s="31">
        <f t="shared" si="7"/>
        <v>54.51681818181818</v>
      </c>
      <c r="F199" s="32">
        <v>479.748</v>
      </c>
      <c r="G199" s="32">
        <v>429.664</v>
      </c>
      <c r="H199" s="33"/>
    </row>
    <row r="200" spans="1:8" ht="15.75" customHeight="1">
      <c r="A200" s="548"/>
      <c r="B200" s="34" t="s">
        <v>97</v>
      </c>
      <c r="C200" s="35">
        <v>393</v>
      </c>
      <c r="D200" s="35"/>
      <c r="E200" s="31">
        <f t="shared" si="7"/>
        <v>29.699745547073793</v>
      </c>
      <c r="F200" s="36">
        <v>11.672</v>
      </c>
      <c r="G200" s="36">
        <v>11.672</v>
      </c>
      <c r="H200" s="37"/>
    </row>
    <row r="201" spans="1:8" ht="15.75" customHeight="1">
      <c r="A201" s="236">
        <v>2</v>
      </c>
      <c r="B201" s="48" t="s">
        <v>17</v>
      </c>
      <c r="C201" s="39">
        <f>SUM(C202:C205)</f>
        <v>19576</v>
      </c>
      <c r="D201" s="39">
        <f>SUM(D202:D205)</f>
        <v>0</v>
      </c>
      <c r="E201" s="40">
        <f t="shared" si="7"/>
        <v>45.5865345320801</v>
      </c>
      <c r="F201" s="41">
        <f>SUM(F202:F205)</f>
        <v>892.402</v>
      </c>
      <c r="G201" s="41">
        <f>SUM(G202:G205)</f>
        <v>797.789</v>
      </c>
      <c r="H201" s="42">
        <f>SUM(H202:H205)</f>
        <v>31.67</v>
      </c>
    </row>
    <row r="202" spans="1:8" ht="15.75" customHeight="1">
      <c r="A202" s="547"/>
      <c r="B202" s="43" t="s">
        <v>93</v>
      </c>
      <c r="C202" s="30">
        <v>1020</v>
      </c>
      <c r="D202" s="30"/>
      <c r="E202" s="31">
        <f t="shared" si="7"/>
        <v>20.369607843137256</v>
      </c>
      <c r="F202" s="32">
        <v>20.777</v>
      </c>
      <c r="G202" s="32">
        <v>20.777</v>
      </c>
      <c r="H202" s="33"/>
    </row>
    <row r="203" spans="1:8" ht="15.75" customHeight="1">
      <c r="A203" s="547"/>
      <c r="B203" s="29" t="s">
        <v>95</v>
      </c>
      <c r="C203" s="30">
        <v>11696</v>
      </c>
      <c r="D203" s="30"/>
      <c r="E203" s="31">
        <f t="shared" si="7"/>
        <v>44.06036251709987</v>
      </c>
      <c r="F203" s="32">
        <v>515.33</v>
      </c>
      <c r="G203" s="32">
        <v>499.63</v>
      </c>
      <c r="H203" s="33"/>
    </row>
    <row r="204" spans="1:8" ht="15.75" customHeight="1">
      <c r="A204" s="551"/>
      <c r="B204" s="43" t="s">
        <v>96</v>
      </c>
      <c r="C204" s="30">
        <v>6640</v>
      </c>
      <c r="D204" s="30"/>
      <c r="E204" s="31">
        <f t="shared" si="7"/>
        <v>53.40602409638554</v>
      </c>
      <c r="F204" s="32">
        <v>354.616</v>
      </c>
      <c r="G204" s="32">
        <v>275.703</v>
      </c>
      <c r="H204" s="33">
        <v>31.67</v>
      </c>
    </row>
    <row r="205" spans="1:8" ht="15.75" customHeight="1">
      <c r="A205" s="240"/>
      <c r="B205" s="49" t="s">
        <v>97</v>
      </c>
      <c r="C205" s="44">
        <v>220</v>
      </c>
      <c r="D205" s="44"/>
      <c r="E205" s="45">
        <f t="shared" si="7"/>
        <v>7.631818181818183</v>
      </c>
      <c r="F205" s="46">
        <v>1.679</v>
      </c>
      <c r="G205" s="46">
        <v>1.679</v>
      </c>
      <c r="H205" s="47"/>
    </row>
    <row r="206" spans="1:8" ht="15.75" customHeight="1">
      <c r="A206" s="236">
        <v>3</v>
      </c>
      <c r="B206" s="50" t="s">
        <v>59</v>
      </c>
      <c r="C206" s="39">
        <f>SUM(C207)</f>
        <v>10</v>
      </c>
      <c r="D206" s="39">
        <f>SUM(D207)</f>
        <v>0</v>
      </c>
      <c r="E206" s="58">
        <f>F206/C206*1000</f>
        <v>40</v>
      </c>
      <c r="F206" s="41">
        <f>SUM(F207)</f>
        <v>0.4</v>
      </c>
      <c r="G206" s="41">
        <f>SUM(G207)</f>
        <v>0.4</v>
      </c>
      <c r="H206" s="42">
        <f>SUM(H207)</f>
        <v>0</v>
      </c>
    </row>
    <row r="207" spans="1:8" ht="15.75" customHeight="1">
      <c r="A207" s="240"/>
      <c r="B207" s="367" t="s">
        <v>97</v>
      </c>
      <c r="C207" s="44">
        <v>10</v>
      </c>
      <c r="D207" s="44"/>
      <c r="E207" s="45">
        <f>F207/C207*1000</f>
        <v>40</v>
      </c>
      <c r="F207" s="46">
        <v>0.4</v>
      </c>
      <c r="G207" s="46">
        <v>0.4</v>
      </c>
      <c r="H207" s="47"/>
    </row>
    <row r="208" spans="1:8" ht="15.75" customHeight="1">
      <c r="A208" s="236">
        <v>4</v>
      </c>
      <c r="B208" s="48" t="s">
        <v>30</v>
      </c>
      <c r="C208" s="39">
        <f>C209</f>
        <v>40</v>
      </c>
      <c r="D208" s="39">
        <f>D209</f>
        <v>0</v>
      </c>
      <c r="E208" s="40">
        <f>F208/C208*1000</f>
        <v>34.99999999999999</v>
      </c>
      <c r="F208" s="41">
        <f>F209</f>
        <v>1.4</v>
      </c>
      <c r="G208" s="41"/>
      <c r="H208" s="42">
        <f>H209</f>
        <v>1.4</v>
      </c>
    </row>
    <row r="209" spans="1:8" ht="15.75" customHeight="1">
      <c r="A209" s="240"/>
      <c r="B209" s="49" t="s">
        <v>95</v>
      </c>
      <c r="C209" s="44">
        <v>40</v>
      </c>
      <c r="D209" s="44"/>
      <c r="E209" s="45">
        <f>F209/C209*1000</f>
        <v>34.99999999999999</v>
      </c>
      <c r="F209" s="46">
        <v>1.4</v>
      </c>
      <c r="G209" s="46"/>
      <c r="H209" s="47">
        <v>1.4</v>
      </c>
    </row>
    <row r="210" spans="1:8" ht="15.75" customHeight="1">
      <c r="A210" s="236">
        <v>5</v>
      </c>
      <c r="B210" s="48" t="s">
        <v>18</v>
      </c>
      <c r="C210" s="39">
        <f>SUM(C211:C212)</f>
        <v>645</v>
      </c>
      <c r="D210" s="39">
        <f>SUM(D211:D212)</f>
        <v>0</v>
      </c>
      <c r="E210" s="40">
        <f aca="true" t="shared" si="8" ref="E210:E220">F210/C210*1000</f>
        <v>5.798449612403101</v>
      </c>
      <c r="F210" s="41">
        <f>SUM(F211:F212)</f>
        <v>3.74</v>
      </c>
      <c r="G210" s="41">
        <f>SUM(G211:G212)</f>
        <v>3.2</v>
      </c>
      <c r="H210" s="42">
        <f>SUM(H211:H212)</f>
        <v>0.54</v>
      </c>
    </row>
    <row r="211" spans="1:8" ht="15.75" customHeight="1">
      <c r="A211" s="547"/>
      <c r="B211" s="43" t="s">
        <v>95</v>
      </c>
      <c r="C211" s="30">
        <v>45</v>
      </c>
      <c r="D211" s="30"/>
      <c r="E211" s="31">
        <f t="shared" si="8"/>
        <v>12</v>
      </c>
      <c r="F211" s="32">
        <v>0.54</v>
      </c>
      <c r="G211" s="32"/>
      <c r="H211" s="33">
        <v>0.54</v>
      </c>
    </row>
    <row r="212" spans="1:8" ht="15.75" customHeight="1">
      <c r="A212" s="242"/>
      <c r="B212" s="229" t="s">
        <v>97</v>
      </c>
      <c r="C212" s="75">
        <v>600</v>
      </c>
      <c r="D212" s="75"/>
      <c r="E212" s="31">
        <f t="shared" si="8"/>
        <v>5.333333333333334</v>
      </c>
      <c r="F212" s="76">
        <v>3.2</v>
      </c>
      <c r="G212" s="76">
        <v>3.2</v>
      </c>
      <c r="H212" s="77"/>
    </row>
    <row r="213" spans="1:8" ht="15.75" customHeight="1">
      <c r="A213" s="236">
        <v>6</v>
      </c>
      <c r="B213" s="48" t="s">
        <v>74</v>
      </c>
      <c r="C213" s="39">
        <f>C214</f>
        <v>50</v>
      </c>
      <c r="D213" s="39">
        <f>D214</f>
        <v>0</v>
      </c>
      <c r="E213" s="40">
        <f t="shared" si="8"/>
        <v>6.36</v>
      </c>
      <c r="F213" s="41">
        <f>F214</f>
        <v>0.318</v>
      </c>
      <c r="G213" s="41"/>
      <c r="H213" s="42">
        <f>H214</f>
        <v>0.318</v>
      </c>
    </row>
    <row r="214" spans="1:8" ht="15.75" customHeight="1">
      <c r="A214" s="240"/>
      <c r="B214" s="49" t="s">
        <v>95</v>
      </c>
      <c r="C214" s="44">
        <v>50</v>
      </c>
      <c r="D214" s="44"/>
      <c r="E214" s="45">
        <f t="shared" si="8"/>
        <v>6.36</v>
      </c>
      <c r="F214" s="46">
        <v>0.318</v>
      </c>
      <c r="G214" s="46"/>
      <c r="H214" s="47">
        <v>0.318</v>
      </c>
    </row>
    <row r="215" spans="1:8" ht="15.75" customHeight="1">
      <c r="A215" s="242">
        <v>7</v>
      </c>
      <c r="B215" s="60" t="s">
        <v>49</v>
      </c>
      <c r="C215" s="61">
        <f>SUM(C216:C217)</f>
        <v>57</v>
      </c>
      <c r="D215" s="61">
        <f>SUM(D216:D217)</f>
        <v>0</v>
      </c>
      <c r="E215" s="71">
        <f t="shared" si="8"/>
        <v>7.385964912280701</v>
      </c>
      <c r="F215" s="61">
        <f>SUM(F216:F217)</f>
        <v>0.421</v>
      </c>
      <c r="G215" s="73">
        <f>SUM(G216:G217)</f>
        <v>0.421</v>
      </c>
      <c r="H215" s="63">
        <f>SUM(H216:H217)</f>
        <v>0</v>
      </c>
    </row>
    <row r="216" spans="1:8" ht="15.75" customHeight="1">
      <c r="A216" s="243"/>
      <c r="B216" s="229" t="s">
        <v>95</v>
      </c>
      <c r="C216" s="75">
        <v>48</v>
      </c>
      <c r="D216" s="75"/>
      <c r="E216" s="62">
        <f t="shared" si="8"/>
        <v>6.395833333333333</v>
      </c>
      <c r="F216" s="76">
        <v>0.307</v>
      </c>
      <c r="G216" s="76">
        <v>0.307</v>
      </c>
      <c r="H216" s="77"/>
    </row>
    <row r="217" spans="1:8" ht="15.75" customHeight="1">
      <c r="A217" s="551"/>
      <c r="B217" s="43" t="s">
        <v>96</v>
      </c>
      <c r="C217" s="30">
        <v>9</v>
      </c>
      <c r="D217" s="30"/>
      <c r="E217" s="31">
        <f t="shared" si="8"/>
        <v>12.666666666666666</v>
      </c>
      <c r="F217" s="32">
        <v>0.114</v>
      </c>
      <c r="G217" s="32">
        <v>0.114</v>
      </c>
      <c r="H217" s="33"/>
    </row>
    <row r="218" spans="1:8" ht="15.75" customHeight="1">
      <c r="A218" s="236">
        <v>8</v>
      </c>
      <c r="B218" s="48" t="s">
        <v>50</v>
      </c>
      <c r="C218" s="39">
        <f>SUM(C219:C220)</f>
        <v>90</v>
      </c>
      <c r="D218" s="39">
        <f>SUM(D219:D220)</f>
        <v>0</v>
      </c>
      <c r="E218" s="40">
        <f t="shared" si="8"/>
        <v>38.05555555555555</v>
      </c>
      <c r="F218" s="41">
        <f>SUM(F219:F220)</f>
        <v>3.425</v>
      </c>
      <c r="G218" s="41">
        <f>SUM(G219:G220)</f>
        <v>0.275</v>
      </c>
      <c r="H218" s="42">
        <f>SUM(H219:H220)</f>
        <v>3.15</v>
      </c>
    </row>
    <row r="219" spans="1:8" ht="15.75" customHeight="1">
      <c r="A219" s="241"/>
      <c r="B219" s="53" t="s">
        <v>95</v>
      </c>
      <c r="C219" s="54">
        <v>75</v>
      </c>
      <c r="D219" s="54"/>
      <c r="E219" s="55">
        <f t="shared" si="8"/>
        <v>41.99999999999999</v>
      </c>
      <c r="F219" s="56">
        <v>3.15</v>
      </c>
      <c r="G219" s="56"/>
      <c r="H219" s="57">
        <v>3.15</v>
      </c>
    </row>
    <row r="220" spans="1:8" ht="15.75" customHeight="1">
      <c r="A220" s="552"/>
      <c r="B220" s="59" t="s">
        <v>96</v>
      </c>
      <c r="C220" s="35">
        <v>15</v>
      </c>
      <c r="D220" s="35"/>
      <c r="E220" s="52">
        <f t="shared" si="8"/>
        <v>18.333333333333332</v>
      </c>
      <c r="F220" s="36">
        <v>0.275</v>
      </c>
      <c r="G220" s="36">
        <v>0.275</v>
      </c>
      <c r="H220" s="37"/>
    </row>
    <row r="221" spans="1:8" ht="15.75" customHeight="1">
      <c r="A221" s="236">
        <v>9</v>
      </c>
      <c r="B221" s="48" t="s">
        <v>20</v>
      </c>
      <c r="C221" s="39">
        <f>SUM(C222:C223)</f>
        <v>6020</v>
      </c>
      <c r="D221" s="39">
        <f>SUM(D222:D223)</f>
        <v>0</v>
      </c>
      <c r="E221" s="40">
        <f>F221/C221*1000</f>
        <v>44.98538205980067</v>
      </c>
      <c r="F221" s="41">
        <f>SUM(F222:F223)</f>
        <v>270.812</v>
      </c>
      <c r="G221" s="41">
        <f>SUM(G222:G223)</f>
        <v>0</v>
      </c>
      <c r="H221" s="42">
        <f>SUM(H222:H223)</f>
        <v>270.812</v>
      </c>
    </row>
    <row r="222" spans="1:8" ht="15.75" customHeight="1">
      <c r="A222" s="547"/>
      <c r="B222" s="43" t="s">
        <v>95</v>
      </c>
      <c r="C222" s="30">
        <v>1000</v>
      </c>
      <c r="D222" s="30"/>
      <c r="E222" s="31">
        <f aca="true" t="shared" si="9" ref="E222:E228">F222/C222*1000</f>
        <v>18.352</v>
      </c>
      <c r="F222" s="32">
        <v>18.352</v>
      </c>
      <c r="G222" s="32"/>
      <c r="H222" s="33">
        <v>18.352</v>
      </c>
    </row>
    <row r="223" spans="1:8" ht="15.75" customHeight="1">
      <c r="A223" s="551"/>
      <c r="B223" s="43" t="s">
        <v>96</v>
      </c>
      <c r="C223" s="30">
        <v>5020</v>
      </c>
      <c r="D223" s="30"/>
      <c r="E223" s="31">
        <f t="shared" si="9"/>
        <v>50.29083665338646</v>
      </c>
      <c r="F223" s="32">
        <v>252.46</v>
      </c>
      <c r="G223" s="32"/>
      <c r="H223" s="33">
        <v>252.46</v>
      </c>
    </row>
    <row r="224" spans="1:8" ht="15.75" customHeight="1">
      <c r="A224" s="236">
        <v>10</v>
      </c>
      <c r="B224" s="48" t="s">
        <v>21</v>
      </c>
      <c r="C224" s="39">
        <f>SUM(C225:C225)</f>
        <v>180</v>
      </c>
      <c r="D224" s="39">
        <f>SUM(D225:D225)</f>
        <v>0</v>
      </c>
      <c r="E224" s="40">
        <f t="shared" si="9"/>
        <v>65</v>
      </c>
      <c r="F224" s="41">
        <f>SUM(F225:F225)</f>
        <v>11.7</v>
      </c>
      <c r="G224" s="41">
        <f>SUM(G225:G225)</f>
        <v>0</v>
      </c>
      <c r="H224" s="42">
        <f>SUM(H225:H225)</f>
        <v>11.7</v>
      </c>
    </row>
    <row r="225" spans="1:8" ht="15.75" customHeight="1">
      <c r="A225" s="240"/>
      <c r="B225" s="59" t="s">
        <v>96</v>
      </c>
      <c r="C225" s="44">
        <v>180</v>
      </c>
      <c r="D225" s="44"/>
      <c r="E225" s="45">
        <f t="shared" si="9"/>
        <v>65</v>
      </c>
      <c r="F225" s="46">
        <v>11.7</v>
      </c>
      <c r="G225" s="46"/>
      <c r="H225" s="47">
        <v>11.7</v>
      </c>
    </row>
    <row r="226" spans="1:8" s="65" customFormat="1" ht="15.75" customHeight="1">
      <c r="A226" s="236">
        <v>11</v>
      </c>
      <c r="B226" s="48" t="s">
        <v>51</v>
      </c>
      <c r="C226" s="39">
        <f>SUM(C227:C228)</f>
        <v>290</v>
      </c>
      <c r="D226" s="39">
        <f>SUM(D227:D228)</f>
        <v>0</v>
      </c>
      <c r="E226" s="40">
        <f t="shared" si="9"/>
        <v>36.251724137931035</v>
      </c>
      <c r="F226" s="41">
        <f>SUM(F227:F228)</f>
        <v>10.513</v>
      </c>
      <c r="G226" s="41">
        <f>SUM(G227:G228)</f>
        <v>6.633</v>
      </c>
      <c r="H226" s="42">
        <f>SUM(H227:H228)</f>
        <v>3.88</v>
      </c>
    </row>
    <row r="227" spans="1:8" ht="15.75" customHeight="1">
      <c r="A227" s="243"/>
      <c r="B227" s="229" t="s">
        <v>94</v>
      </c>
      <c r="C227" s="75">
        <v>53</v>
      </c>
      <c r="D227" s="75"/>
      <c r="E227" s="31">
        <f t="shared" si="9"/>
        <v>80</v>
      </c>
      <c r="F227" s="76">
        <v>4.24</v>
      </c>
      <c r="G227" s="76">
        <v>4.24</v>
      </c>
      <c r="H227" s="77"/>
    </row>
    <row r="228" spans="1:8" ht="15.75" customHeight="1">
      <c r="A228" s="547"/>
      <c r="B228" s="43" t="s">
        <v>95</v>
      </c>
      <c r="C228" s="30">
        <v>237</v>
      </c>
      <c r="D228" s="30"/>
      <c r="E228" s="31">
        <f t="shared" si="9"/>
        <v>26.468354430379744</v>
      </c>
      <c r="F228" s="32">
        <v>6.273</v>
      </c>
      <c r="G228" s="32">
        <v>2.393</v>
      </c>
      <c r="H228" s="33">
        <v>3.88</v>
      </c>
    </row>
    <row r="229" spans="1:8" ht="15.75" customHeight="1">
      <c r="A229" s="236">
        <v>12</v>
      </c>
      <c r="B229" s="48" t="s">
        <v>165</v>
      </c>
      <c r="C229" s="39">
        <f>SUM(C230)</f>
        <v>55</v>
      </c>
      <c r="D229" s="39">
        <f>SUM(D230)</f>
        <v>0</v>
      </c>
      <c r="E229" s="40">
        <f>F229/C229*1000</f>
        <v>54.54545454545454</v>
      </c>
      <c r="F229" s="41">
        <f>SUM(F230)</f>
        <v>3</v>
      </c>
      <c r="G229" s="41">
        <f>SUM(G230)</f>
        <v>3</v>
      </c>
      <c r="H229" s="42">
        <f>SUM(H230)</f>
        <v>0</v>
      </c>
    </row>
    <row r="230" spans="1:8" ht="15.75" customHeight="1">
      <c r="A230" s="240"/>
      <c r="B230" s="59" t="s">
        <v>96</v>
      </c>
      <c r="C230" s="44">
        <v>55</v>
      </c>
      <c r="D230" s="44"/>
      <c r="E230" s="45">
        <f>F230/C230*1000</f>
        <v>54.54545454545454</v>
      </c>
      <c r="F230" s="46">
        <v>3</v>
      </c>
      <c r="G230" s="46">
        <v>3</v>
      </c>
      <c r="H230" s="47"/>
    </row>
    <row r="231" spans="1:8" ht="15.75" customHeight="1">
      <c r="A231" s="274" t="s">
        <v>188</v>
      </c>
      <c r="B231" s="275" t="s">
        <v>122</v>
      </c>
      <c r="C231" s="276">
        <f>C196+C201+C206+C208+C210+C213+C215+C218+C221+C224+C226+C229</f>
        <v>48492</v>
      </c>
      <c r="D231" s="276">
        <f>D196+D201+D206+D208+D210+D213+D215+D218+D221+D224+D226+D229</f>
        <v>0</v>
      </c>
      <c r="E231" s="276"/>
      <c r="F231" s="276">
        <f>F196+F201+F206+F208+F210+F213+F215+F218+F221+F224+F226+F229</f>
        <v>2167.991</v>
      </c>
      <c r="G231" s="276">
        <f>G196+G201+G206+G208+G210+G213+G215+G218+G221+G224+G226+G229</f>
        <v>1715.7930000000003</v>
      </c>
      <c r="H231" s="402">
        <f>H196+H201+H206+H208+H210+H213+H215+H218+H221+H224+H226+H229</f>
        <v>323.46999999999997</v>
      </c>
    </row>
    <row r="232" spans="1:8" ht="15.75" customHeight="1">
      <c r="A232" s="550"/>
      <c r="B232" s="66" t="s">
        <v>55</v>
      </c>
      <c r="C232" s="67"/>
      <c r="D232" s="67"/>
      <c r="E232" s="70"/>
      <c r="F232" s="68"/>
      <c r="G232" s="68"/>
      <c r="H232" s="69"/>
    </row>
    <row r="233" spans="1:8" ht="15.75" customHeight="1">
      <c r="A233" s="242">
        <v>1</v>
      </c>
      <c r="B233" s="60" t="s">
        <v>33</v>
      </c>
      <c r="C233" s="61">
        <f>SUM(C234:C237)</f>
        <v>2691</v>
      </c>
      <c r="D233" s="61">
        <f>SUM(D234:D237)</f>
        <v>0</v>
      </c>
      <c r="E233" s="71">
        <f aca="true" t="shared" si="10" ref="E233:E296">F233/C233*1000</f>
        <v>22.971014492753625</v>
      </c>
      <c r="F233" s="73">
        <f>SUM(F234:F237)</f>
        <v>61.815</v>
      </c>
      <c r="G233" s="73">
        <f>SUM(G234:G237)</f>
        <v>58.028000000000006</v>
      </c>
      <c r="H233" s="74">
        <f>SUM(H234:H237)</f>
        <v>0</v>
      </c>
    </row>
    <row r="234" spans="1:8" ht="15.75" customHeight="1">
      <c r="A234" s="547"/>
      <c r="B234" s="43" t="s">
        <v>93</v>
      </c>
      <c r="C234" s="30">
        <v>195</v>
      </c>
      <c r="D234" s="30"/>
      <c r="E234" s="31">
        <v>10.725</v>
      </c>
      <c r="F234" s="32">
        <v>10.725</v>
      </c>
      <c r="G234" s="32">
        <v>7.8</v>
      </c>
      <c r="H234" s="33"/>
    </row>
    <row r="235" spans="1:8" ht="15.75" customHeight="1">
      <c r="A235" s="547"/>
      <c r="B235" s="43" t="s">
        <v>106</v>
      </c>
      <c r="C235" s="30">
        <v>1472</v>
      </c>
      <c r="D235" s="30"/>
      <c r="E235" s="31">
        <f t="shared" si="10"/>
        <v>20.00679347826087</v>
      </c>
      <c r="F235" s="32">
        <v>29.45</v>
      </c>
      <c r="G235" s="32">
        <v>29.45</v>
      </c>
      <c r="H235" s="33"/>
    </row>
    <row r="236" spans="1:8" ht="15.75" customHeight="1">
      <c r="A236" s="547"/>
      <c r="B236" s="43" t="s">
        <v>95</v>
      </c>
      <c r="C236" s="30">
        <v>240</v>
      </c>
      <c r="D236" s="30"/>
      <c r="E236" s="31">
        <f t="shared" si="10"/>
        <v>5.916666666666666</v>
      </c>
      <c r="F236" s="32">
        <v>1.42</v>
      </c>
      <c r="G236" s="32">
        <v>1.42</v>
      </c>
      <c r="H236" s="33"/>
    </row>
    <row r="237" spans="1:8" ht="15.75" customHeight="1">
      <c r="A237" s="551"/>
      <c r="B237" s="43" t="s">
        <v>96</v>
      </c>
      <c r="C237" s="30">
        <v>784</v>
      </c>
      <c r="D237" s="30"/>
      <c r="E237" s="31">
        <f t="shared" si="10"/>
        <v>25.79081632653061</v>
      </c>
      <c r="F237" s="32">
        <v>20.22</v>
      </c>
      <c r="G237" s="32">
        <v>19.358</v>
      </c>
      <c r="H237" s="33"/>
    </row>
    <row r="238" spans="1:8" ht="15.75" customHeight="1">
      <c r="A238" s="236">
        <v>2</v>
      </c>
      <c r="B238" s="48" t="s">
        <v>128</v>
      </c>
      <c r="C238" s="39">
        <f>SUM(C239:C239)</f>
        <v>160</v>
      </c>
      <c r="D238" s="39">
        <f>SUM(D239:D239)</f>
        <v>0</v>
      </c>
      <c r="E238" s="72">
        <f t="shared" si="10"/>
        <v>28.999999999999996</v>
      </c>
      <c r="F238" s="41">
        <f>SUM(F239:F239)</f>
        <v>4.64</v>
      </c>
      <c r="G238" s="41">
        <f>SUM(G239:G239)</f>
        <v>4.64</v>
      </c>
      <c r="H238" s="42">
        <f>SUM(H239:H239)</f>
        <v>0</v>
      </c>
    </row>
    <row r="239" spans="1:8" ht="15.75" customHeight="1">
      <c r="A239" s="548"/>
      <c r="B239" s="51" t="s">
        <v>140</v>
      </c>
      <c r="C239" s="35">
        <v>160</v>
      </c>
      <c r="D239" s="35"/>
      <c r="E239" s="52">
        <f t="shared" si="10"/>
        <v>28.999999999999996</v>
      </c>
      <c r="F239" s="36">
        <v>4.64</v>
      </c>
      <c r="G239" s="36">
        <v>4.64</v>
      </c>
      <c r="H239" s="37"/>
    </row>
    <row r="240" spans="1:8" ht="15.75" customHeight="1">
      <c r="A240" s="236">
        <v>3</v>
      </c>
      <c r="B240" s="48" t="s">
        <v>210</v>
      </c>
      <c r="C240" s="466"/>
      <c r="D240" s="466"/>
      <c r="E240" s="58"/>
      <c r="F240" s="41">
        <f>SUM(F241)</f>
        <v>13.5</v>
      </c>
      <c r="G240" s="41">
        <f>SUM(G241)</f>
        <v>7.5</v>
      </c>
      <c r="H240" s="410"/>
    </row>
    <row r="241" spans="1:8" ht="15.75" customHeight="1">
      <c r="A241" s="240"/>
      <c r="B241" s="59" t="s">
        <v>106</v>
      </c>
      <c r="C241" s="44"/>
      <c r="D241" s="44"/>
      <c r="E241" s="45"/>
      <c r="F241" s="46">
        <v>13.5</v>
      </c>
      <c r="G241" s="46">
        <v>7.5</v>
      </c>
      <c r="H241" s="47"/>
    </row>
    <row r="242" spans="1:8" s="65" customFormat="1" ht="15.75" customHeight="1">
      <c r="A242" s="236">
        <v>4</v>
      </c>
      <c r="B242" s="48" t="s">
        <v>125</v>
      </c>
      <c r="C242" s="39">
        <f>SUM(C243:C246)</f>
        <v>638</v>
      </c>
      <c r="D242" s="39">
        <f>SUM(D243:D246)</f>
        <v>0</v>
      </c>
      <c r="E242" s="40"/>
      <c r="F242" s="41">
        <f>SUM(F243:F246)</f>
        <v>10.264</v>
      </c>
      <c r="G242" s="41">
        <f>SUM(G243:G246)</f>
        <v>8.454</v>
      </c>
      <c r="H242" s="42">
        <f>SUM(H243:H246)</f>
        <v>0</v>
      </c>
    </row>
    <row r="243" spans="1:8" ht="15.75" customHeight="1">
      <c r="A243" s="243"/>
      <c r="B243" s="229" t="s">
        <v>93</v>
      </c>
      <c r="C243" s="75">
        <v>150</v>
      </c>
      <c r="D243" s="75"/>
      <c r="E243" s="62">
        <f t="shared" si="10"/>
        <v>0.42666666666666664</v>
      </c>
      <c r="F243" s="76">
        <v>0.064</v>
      </c>
      <c r="G243" s="76">
        <v>0.054</v>
      </c>
      <c r="H243" s="77"/>
    </row>
    <row r="244" spans="1:8" ht="15.75" customHeight="1">
      <c r="A244" s="243"/>
      <c r="B244" s="229" t="s">
        <v>106</v>
      </c>
      <c r="C244" s="75"/>
      <c r="D244" s="75"/>
      <c r="E244" s="55"/>
      <c r="F244" s="76">
        <v>5.2</v>
      </c>
      <c r="G244" s="76">
        <v>3.4</v>
      </c>
      <c r="H244" s="77"/>
    </row>
    <row r="245" spans="1:8" ht="15.75" customHeight="1">
      <c r="A245" s="547"/>
      <c r="B245" s="43" t="s">
        <v>97</v>
      </c>
      <c r="C245" s="30">
        <v>8</v>
      </c>
      <c r="D245" s="30"/>
      <c r="E245" s="52">
        <f t="shared" si="10"/>
        <v>25</v>
      </c>
      <c r="F245" s="32">
        <v>0.2</v>
      </c>
      <c r="G245" s="32">
        <v>0.2</v>
      </c>
      <c r="H245" s="33"/>
    </row>
    <row r="246" spans="1:8" ht="15.75" customHeight="1">
      <c r="A246" s="240"/>
      <c r="B246" s="185" t="s">
        <v>96</v>
      </c>
      <c r="C246" s="44">
        <v>480</v>
      </c>
      <c r="D246" s="44"/>
      <c r="E246" s="45">
        <f t="shared" si="10"/>
        <v>10</v>
      </c>
      <c r="F246" s="46">
        <v>4.8</v>
      </c>
      <c r="G246" s="46">
        <v>4.8</v>
      </c>
      <c r="H246" s="47"/>
    </row>
    <row r="247" spans="1:8" ht="15.75" customHeight="1">
      <c r="A247" s="242">
        <v>5</v>
      </c>
      <c r="B247" s="60" t="s">
        <v>23</v>
      </c>
      <c r="C247" s="61">
        <f>SUM(C248:C248)</f>
        <v>70</v>
      </c>
      <c r="D247" s="61">
        <f>SUM(D248:D248)</f>
        <v>0</v>
      </c>
      <c r="E247" s="71">
        <f t="shared" si="10"/>
        <v>5</v>
      </c>
      <c r="F247" s="61">
        <f>SUM(F248:F248)</f>
        <v>0.35</v>
      </c>
      <c r="G247" s="61">
        <f>SUM(G248:G248)</f>
        <v>0.35</v>
      </c>
      <c r="H247" s="63">
        <f>SUM(H248:H248)</f>
        <v>0</v>
      </c>
    </row>
    <row r="248" spans="1:8" ht="15.75" customHeight="1">
      <c r="A248" s="240"/>
      <c r="B248" s="59" t="s">
        <v>96</v>
      </c>
      <c r="C248" s="44">
        <v>70</v>
      </c>
      <c r="D248" s="44"/>
      <c r="E248" s="45">
        <f t="shared" si="10"/>
        <v>5</v>
      </c>
      <c r="F248" s="46">
        <v>0.35</v>
      </c>
      <c r="G248" s="46">
        <v>0.35</v>
      </c>
      <c r="H248" s="47"/>
    </row>
    <row r="249" spans="1:8" ht="15.75" customHeight="1">
      <c r="A249" s="242">
        <v>6</v>
      </c>
      <c r="B249" s="60" t="s">
        <v>60</v>
      </c>
      <c r="C249" s="61">
        <f>SUM(C250:C252)</f>
        <v>1576</v>
      </c>
      <c r="D249" s="61">
        <f>SUM(D250:D252)</f>
        <v>0</v>
      </c>
      <c r="E249" s="71">
        <f t="shared" si="10"/>
        <v>11.855964467005077</v>
      </c>
      <c r="F249" s="73">
        <f>SUM(F250:F252)</f>
        <v>18.685000000000002</v>
      </c>
      <c r="G249" s="73">
        <f>SUM(G250:G252)</f>
        <v>16.221</v>
      </c>
      <c r="H249" s="74">
        <f>SUM(H250:H252)</f>
        <v>0</v>
      </c>
    </row>
    <row r="250" spans="1:8" ht="15.75" customHeight="1">
      <c r="A250" s="243"/>
      <c r="B250" s="229" t="s">
        <v>93</v>
      </c>
      <c r="C250" s="75">
        <v>486</v>
      </c>
      <c r="D250" s="75"/>
      <c r="E250" s="62">
        <f t="shared" si="10"/>
        <v>14.002057613168724</v>
      </c>
      <c r="F250" s="76">
        <v>6.805</v>
      </c>
      <c r="G250" s="76">
        <v>5.781</v>
      </c>
      <c r="H250" s="77"/>
    </row>
    <row r="251" spans="1:8" ht="15.75" customHeight="1">
      <c r="A251" s="552"/>
      <c r="B251" s="51" t="s">
        <v>96</v>
      </c>
      <c r="C251" s="35">
        <v>720</v>
      </c>
      <c r="D251" s="35"/>
      <c r="E251" s="31">
        <f t="shared" si="10"/>
        <v>9.000000000000002</v>
      </c>
      <c r="F251" s="36">
        <v>6.48</v>
      </c>
      <c r="G251" s="36">
        <v>5.04</v>
      </c>
      <c r="H251" s="37"/>
    </row>
    <row r="252" spans="1:8" ht="15.75" customHeight="1">
      <c r="A252" s="240"/>
      <c r="B252" s="49" t="s">
        <v>97</v>
      </c>
      <c r="C252" s="44">
        <v>370</v>
      </c>
      <c r="D252" s="44"/>
      <c r="E252" s="45">
        <f t="shared" si="10"/>
        <v>14.594594594594595</v>
      </c>
      <c r="F252" s="46">
        <v>5.4</v>
      </c>
      <c r="G252" s="46">
        <v>5.4</v>
      </c>
      <c r="H252" s="47"/>
    </row>
    <row r="253" spans="1:8" ht="15.75" customHeight="1">
      <c r="A253" s="242">
        <v>7</v>
      </c>
      <c r="B253" s="60" t="s">
        <v>134</v>
      </c>
      <c r="C253" s="61">
        <f>SUM(C254:C258)</f>
        <v>16131</v>
      </c>
      <c r="D253" s="61">
        <f>SUM(D254:D258)</f>
        <v>0</v>
      </c>
      <c r="E253" s="71">
        <f t="shared" si="10"/>
        <v>14.355836587936272</v>
      </c>
      <c r="F253" s="73">
        <f>SUM(F254:F258)</f>
        <v>231.574</v>
      </c>
      <c r="G253" s="73">
        <f>SUM(G254:G258)</f>
        <v>216.122</v>
      </c>
      <c r="H253" s="74">
        <f>SUM(H254:H258)</f>
        <v>5.66</v>
      </c>
    </row>
    <row r="254" spans="1:8" ht="15.75" customHeight="1">
      <c r="A254" s="243"/>
      <c r="B254" s="229" t="s">
        <v>93</v>
      </c>
      <c r="C254" s="75">
        <v>960</v>
      </c>
      <c r="D254" s="75"/>
      <c r="E254" s="62">
        <f t="shared" si="10"/>
        <v>8</v>
      </c>
      <c r="F254" s="76">
        <v>7.68</v>
      </c>
      <c r="G254" s="76">
        <v>7.68</v>
      </c>
      <c r="H254" s="77"/>
    </row>
    <row r="255" spans="1:8" ht="15.75" customHeight="1">
      <c r="A255" s="547"/>
      <c r="B255" s="43" t="s">
        <v>106</v>
      </c>
      <c r="C255" s="30">
        <v>1080</v>
      </c>
      <c r="D255" s="30"/>
      <c r="E255" s="31">
        <f t="shared" si="10"/>
        <v>19.074074074074076</v>
      </c>
      <c r="F255" s="32">
        <v>20.6</v>
      </c>
      <c r="G255" s="32">
        <v>20.1</v>
      </c>
      <c r="H255" s="33"/>
    </row>
    <row r="256" spans="1:8" ht="15.75" customHeight="1">
      <c r="A256" s="547"/>
      <c r="B256" s="43" t="s">
        <v>95</v>
      </c>
      <c r="C256" s="30">
        <v>1050</v>
      </c>
      <c r="D256" s="30"/>
      <c r="E256" s="31">
        <f t="shared" si="10"/>
        <v>9.942857142857143</v>
      </c>
      <c r="F256" s="32">
        <v>10.44</v>
      </c>
      <c r="G256" s="32">
        <v>10.44</v>
      </c>
      <c r="H256" s="33"/>
    </row>
    <row r="257" spans="1:8" ht="15.75" customHeight="1">
      <c r="A257" s="552"/>
      <c r="B257" s="51" t="s">
        <v>96</v>
      </c>
      <c r="C257" s="35">
        <v>4989</v>
      </c>
      <c r="D257" s="35"/>
      <c r="E257" s="31">
        <f t="shared" si="10"/>
        <v>15.404690318701142</v>
      </c>
      <c r="F257" s="36">
        <v>76.854</v>
      </c>
      <c r="G257" s="36">
        <v>63.962</v>
      </c>
      <c r="H257" s="37">
        <v>3.6</v>
      </c>
    </row>
    <row r="258" spans="1:8" ht="15.75" customHeight="1">
      <c r="A258" s="240"/>
      <c r="B258" s="49" t="s">
        <v>97</v>
      </c>
      <c r="C258" s="44">
        <v>8052</v>
      </c>
      <c r="D258" s="44"/>
      <c r="E258" s="45">
        <f t="shared" si="10"/>
        <v>14.406358668653752</v>
      </c>
      <c r="F258" s="46">
        <v>116</v>
      </c>
      <c r="G258" s="46">
        <v>113.94</v>
      </c>
      <c r="H258" s="47">
        <v>2.06</v>
      </c>
    </row>
    <row r="259" spans="1:8" s="65" customFormat="1" ht="15.75" customHeight="1">
      <c r="A259" s="236">
        <v>8</v>
      </c>
      <c r="B259" s="38" t="s">
        <v>34</v>
      </c>
      <c r="C259" s="39">
        <f>SUM(C260:C260)</f>
        <v>250</v>
      </c>
      <c r="D259" s="39">
        <f>SUM(D260:D260)</f>
        <v>0</v>
      </c>
      <c r="E259" s="40">
        <f t="shared" si="10"/>
        <v>16</v>
      </c>
      <c r="F259" s="41">
        <f>SUM(F260:F260)</f>
        <v>4</v>
      </c>
      <c r="G259" s="41">
        <f>SUM(G260:G260)</f>
        <v>4</v>
      </c>
      <c r="H259" s="42">
        <f>SUM(H260:H260)</f>
        <v>0</v>
      </c>
    </row>
    <row r="260" spans="1:8" ht="15.75" customHeight="1">
      <c r="A260" s="240"/>
      <c r="B260" s="49" t="s">
        <v>97</v>
      </c>
      <c r="C260" s="44">
        <v>250</v>
      </c>
      <c r="D260" s="44"/>
      <c r="E260" s="45">
        <f t="shared" si="10"/>
        <v>16</v>
      </c>
      <c r="F260" s="46">
        <v>4</v>
      </c>
      <c r="G260" s="46">
        <v>4</v>
      </c>
      <c r="H260" s="47"/>
    </row>
    <row r="261" spans="1:8" ht="15.75" customHeight="1">
      <c r="A261" s="242">
        <v>9</v>
      </c>
      <c r="B261" s="60" t="s">
        <v>35</v>
      </c>
      <c r="C261" s="61">
        <f>SUM(C262:C263)</f>
        <v>1445</v>
      </c>
      <c r="D261" s="61">
        <f>SUM(D262:D263)</f>
        <v>0</v>
      </c>
      <c r="E261" s="71">
        <f t="shared" si="10"/>
        <v>18.595155709342563</v>
      </c>
      <c r="F261" s="73">
        <f>SUM(F262:F263)</f>
        <v>26.87</v>
      </c>
      <c r="G261" s="73">
        <f>SUM(G262:G263)</f>
        <v>20.56</v>
      </c>
      <c r="H261" s="74">
        <f>SUM(H262:H263)</f>
        <v>0</v>
      </c>
    </row>
    <row r="262" spans="1:8" ht="15.75" customHeight="1">
      <c r="A262" s="548"/>
      <c r="B262" s="51" t="s">
        <v>106</v>
      </c>
      <c r="C262" s="35">
        <v>965</v>
      </c>
      <c r="D262" s="35"/>
      <c r="E262" s="31">
        <f t="shared" si="10"/>
        <v>23.367875647668395</v>
      </c>
      <c r="F262" s="36">
        <v>22.55</v>
      </c>
      <c r="G262" s="36">
        <v>17.2</v>
      </c>
      <c r="H262" s="37"/>
    </row>
    <row r="263" spans="1:8" ht="15.75" customHeight="1">
      <c r="A263" s="240"/>
      <c r="B263" s="59" t="s">
        <v>96</v>
      </c>
      <c r="C263" s="44">
        <v>480</v>
      </c>
      <c r="D263" s="44"/>
      <c r="E263" s="45">
        <f t="shared" si="10"/>
        <v>9.000000000000002</v>
      </c>
      <c r="F263" s="46">
        <v>4.32</v>
      </c>
      <c r="G263" s="46">
        <v>3.36</v>
      </c>
      <c r="H263" s="47"/>
    </row>
    <row r="264" spans="1:8" ht="15.75" customHeight="1">
      <c r="A264" s="242">
        <v>10</v>
      </c>
      <c r="B264" s="60" t="s">
        <v>24</v>
      </c>
      <c r="C264" s="61">
        <f>SUM(C265:C267)</f>
        <v>6470</v>
      </c>
      <c r="D264" s="61">
        <f>SUM(D265:D267)</f>
        <v>0</v>
      </c>
      <c r="E264" s="62">
        <f t="shared" si="10"/>
        <v>15.253168469860896</v>
      </c>
      <c r="F264" s="73">
        <f>SUM(F265:F267)</f>
        <v>98.688</v>
      </c>
      <c r="G264" s="73">
        <f>SUM(G265:G267)</f>
        <v>97.988</v>
      </c>
      <c r="H264" s="74">
        <f>SUM(H265:H267)</f>
        <v>0</v>
      </c>
    </row>
    <row r="265" spans="1:8" ht="15.75" customHeight="1">
      <c r="A265" s="547"/>
      <c r="B265" s="43" t="s">
        <v>94</v>
      </c>
      <c r="C265" s="30">
        <v>3729</v>
      </c>
      <c r="D265" s="30"/>
      <c r="E265" s="31">
        <f t="shared" si="10"/>
        <v>13.705551086082059</v>
      </c>
      <c r="F265" s="32">
        <v>51.108</v>
      </c>
      <c r="G265" s="32">
        <v>51.108</v>
      </c>
      <c r="H265" s="33"/>
    </row>
    <row r="266" spans="1:8" ht="15.75" customHeight="1">
      <c r="A266" s="547"/>
      <c r="B266" s="43" t="s">
        <v>106</v>
      </c>
      <c r="C266" s="30">
        <v>1945</v>
      </c>
      <c r="D266" s="30"/>
      <c r="E266" s="31">
        <f t="shared" si="10"/>
        <v>18.44730077120823</v>
      </c>
      <c r="F266" s="32">
        <v>35.88</v>
      </c>
      <c r="G266" s="32">
        <v>35.18</v>
      </c>
      <c r="H266" s="33"/>
    </row>
    <row r="267" spans="1:8" ht="15.75" customHeight="1">
      <c r="A267" s="240"/>
      <c r="B267" s="49" t="s">
        <v>97</v>
      </c>
      <c r="C267" s="44">
        <v>796</v>
      </c>
      <c r="D267" s="44"/>
      <c r="E267" s="45">
        <f t="shared" si="10"/>
        <v>14.698492462311558</v>
      </c>
      <c r="F267" s="46">
        <v>11.7</v>
      </c>
      <c r="G267" s="46">
        <v>11.7</v>
      </c>
      <c r="H267" s="47"/>
    </row>
    <row r="268" spans="1:8" s="65" customFormat="1" ht="15.75" customHeight="1">
      <c r="A268" s="236">
        <v>11</v>
      </c>
      <c r="B268" s="48" t="s">
        <v>61</v>
      </c>
      <c r="C268" s="39">
        <f>SUM(C269:C273)</f>
        <v>5509</v>
      </c>
      <c r="D268" s="39">
        <f>SUM(D269:D273)</f>
        <v>0</v>
      </c>
      <c r="E268" s="40">
        <f t="shared" si="10"/>
        <v>14.845162461426758</v>
      </c>
      <c r="F268" s="41">
        <f>SUM(F269:F273)</f>
        <v>81.78200000000001</v>
      </c>
      <c r="G268" s="41">
        <f>SUM(G269:G273)</f>
        <v>71.674</v>
      </c>
      <c r="H268" s="42">
        <f>SUM(H269:H273)</f>
        <v>0</v>
      </c>
    </row>
    <row r="269" spans="1:8" ht="15.75" customHeight="1">
      <c r="A269" s="547"/>
      <c r="B269" s="43" t="s">
        <v>93</v>
      </c>
      <c r="C269" s="30">
        <v>72</v>
      </c>
      <c r="D269" s="30"/>
      <c r="E269" s="31">
        <f t="shared" si="10"/>
        <v>26.000000000000004</v>
      </c>
      <c r="F269" s="32">
        <v>1.872</v>
      </c>
      <c r="G269" s="32">
        <v>1.728</v>
      </c>
      <c r="H269" s="33"/>
    </row>
    <row r="270" spans="1:8" ht="15.75" customHeight="1">
      <c r="A270" s="547"/>
      <c r="B270" s="43" t="s">
        <v>106</v>
      </c>
      <c r="C270" s="30">
        <v>4480</v>
      </c>
      <c r="D270" s="30"/>
      <c r="E270" s="31">
        <f t="shared" si="10"/>
        <v>15.160714285714286</v>
      </c>
      <c r="F270" s="32">
        <v>67.92</v>
      </c>
      <c r="G270" s="32">
        <v>59.44</v>
      </c>
      <c r="H270" s="33"/>
    </row>
    <row r="271" spans="1:8" ht="15.75" customHeight="1">
      <c r="A271" s="547"/>
      <c r="B271" s="43" t="s">
        <v>95</v>
      </c>
      <c r="C271" s="30">
        <v>192</v>
      </c>
      <c r="D271" s="30"/>
      <c r="E271" s="31">
        <f t="shared" si="10"/>
        <v>3.4895833333333335</v>
      </c>
      <c r="F271" s="32">
        <v>0.67</v>
      </c>
      <c r="G271" s="32">
        <v>0.67</v>
      </c>
      <c r="H271" s="33"/>
    </row>
    <row r="272" spans="1:8" ht="15.75" customHeight="1">
      <c r="A272" s="552"/>
      <c r="B272" s="51" t="s">
        <v>96</v>
      </c>
      <c r="C272" s="35">
        <v>265</v>
      </c>
      <c r="D272" s="35"/>
      <c r="E272" s="31">
        <f t="shared" si="10"/>
        <v>28</v>
      </c>
      <c r="F272" s="36">
        <v>7.42</v>
      </c>
      <c r="G272" s="36">
        <v>5.936</v>
      </c>
      <c r="H272" s="37"/>
    </row>
    <row r="273" spans="1:8" ht="15.75" customHeight="1">
      <c r="A273" s="240"/>
      <c r="B273" s="49" t="s">
        <v>97</v>
      </c>
      <c r="C273" s="44">
        <v>500</v>
      </c>
      <c r="D273" s="44"/>
      <c r="E273" s="45">
        <f t="shared" si="10"/>
        <v>7.8</v>
      </c>
      <c r="F273" s="46">
        <v>3.9</v>
      </c>
      <c r="G273" s="46">
        <v>3.9</v>
      </c>
      <c r="H273" s="47"/>
    </row>
    <row r="274" spans="1:8" ht="15.75" customHeight="1">
      <c r="A274" s="242">
        <v>12</v>
      </c>
      <c r="B274" s="60" t="s">
        <v>173</v>
      </c>
      <c r="C274" s="61">
        <f>SUM(C275:C275)</f>
        <v>54</v>
      </c>
      <c r="D274" s="61">
        <f>SUM(D275:D275)</f>
        <v>0</v>
      </c>
      <c r="E274" s="71">
        <f>F274/C274*1000</f>
        <v>32</v>
      </c>
      <c r="F274" s="61">
        <f>SUM(F275:F275)</f>
        <v>1.728</v>
      </c>
      <c r="G274" s="61">
        <f>SUM(G275:G275)</f>
        <v>1.728</v>
      </c>
      <c r="H274" s="63">
        <f>SUM(H275:H275)</f>
        <v>0</v>
      </c>
    </row>
    <row r="275" spans="1:8" ht="15.75" customHeight="1">
      <c r="A275" s="240"/>
      <c r="B275" s="59" t="s">
        <v>96</v>
      </c>
      <c r="C275" s="44">
        <v>54</v>
      </c>
      <c r="D275" s="44"/>
      <c r="E275" s="45">
        <f>F275/C275*1000</f>
        <v>32</v>
      </c>
      <c r="F275" s="46">
        <v>1.728</v>
      </c>
      <c r="G275" s="46">
        <v>1.728</v>
      </c>
      <c r="H275" s="47"/>
    </row>
    <row r="276" spans="1:8" ht="15.75" customHeight="1">
      <c r="A276" s="242">
        <v>13</v>
      </c>
      <c r="B276" s="60" t="s">
        <v>158</v>
      </c>
      <c r="C276" s="61">
        <f>SUM(C277:C277)</f>
        <v>32</v>
      </c>
      <c r="D276" s="61"/>
      <c r="E276" s="71">
        <f>F276/C276*1000</f>
        <v>23.125</v>
      </c>
      <c r="F276" s="61">
        <f>SUM(F277:F277)</f>
        <v>0.74</v>
      </c>
      <c r="G276" s="61">
        <f>SUM(G277:G277)</f>
        <v>0.74</v>
      </c>
      <c r="H276" s="63">
        <f>SUM(H277:H277)</f>
        <v>0</v>
      </c>
    </row>
    <row r="277" spans="1:8" ht="15.75" customHeight="1">
      <c r="A277" s="245"/>
      <c r="B277" s="59" t="s">
        <v>94</v>
      </c>
      <c r="C277" s="44">
        <v>32</v>
      </c>
      <c r="D277" s="44"/>
      <c r="E277" s="45">
        <f>F277/C277*1000</f>
        <v>23.125</v>
      </c>
      <c r="F277" s="44">
        <v>0.74</v>
      </c>
      <c r="G277" s="44">
        <v>0.74</v>
      </c>
      <c r="H277" s="484"/>
    </row>
    <row r="278" spans="1:8" ht="15.75" customHeight="1">
      <c r="A278" s="242">
        <v>14</v>
      </c>
      <c r="B278" s="60" t="s">
        <v>36</v>
      </c>
      <c r="C278" s="61">
        <f>SUM(C279:C283)</f>
        <v>764</v>
      </c>
      <c r="D278" s="61">
        <f>SUM(D279:D283)</f>
        <v>0</v>
      </c>
      <c r="E278" s="71">
        <f t="shared" si="10"/>
        <v>10.715968586387435</v>
      </c>
      <c r="F278" s="73">
        <f>SUM(F279:F283)</f>
        <v>8.187</v>
      </c>
      <c r="G278" s="73">
        <f>SUM(G279:G283)</f>
        <v>8.187</v>
      </c>
      <c r="H278" s="74">
        <f>SUM(H279:H283)</f>
        <v>0</v>
      </c>
    </row>
    <row r="279" spans="1:8" ht="15.75" customHeight="1">
      <c r="A279" s="244"/>
      <c r="B279" s="43" t="s">
        <v>93</v>
      </c>
      <c r="C279" s="30">
        <v>111</v>
      </c>
      <c r="D279" s="30"/>
      <c r="E279" s="31">
        <f t="shared" si="10"/>
        <v>12.198198198198199</v>
      </c>
      <c r="F279" s="32">
        <v>1.354</v>
      </c>
      <c r="G279" s="32">
        <v>1.354</v>
      </c>
      <c r="H279" s="33"/>
    </row>
    <row r="280" spans="1:8" ht="15.75" customHeight="1">
      <c r="A280" s="238"/>
      <c r="B280" s="53" t="s">
        <v>94</v>
      </c>
      <c r="C280" s="54">
        <v>28</v>
      </c>
      <c r="D280" s="54"/>
      <c r="E280" s="55">
        <f t="shared" si="10"/>
        <v>10.357142857142856</v>
      </c>
      <c r="F280" s="56">
        <v>0.29</v>
      </c>
      <c r="G280" s="56">
        <v>0.29</v>
      </c>
      <c r="H280" s="57"/>
    </row>
    <row r="281" spans="1:8" ht="15.75" customHeight="1">
      <c r="A281" s="552"/>
      <c r="B281" s="51" t="s">
        <v>96</v>
      </c>
      <c r="C281" s="35">
        <v>165</v>
      </c>
      <c r="D281" s="35"/>
      <c r="E281" s="52">
        <f t="shared" si="10"/>
        <v>3.503030303030303</v>
      </c>
      <c r="F281" s="36">
        <v>0.578</v>
      </c>
      <c r="G281" s="36">
        <v>0.578</v>
      </c>
      <c r="H281" s="37"/>
    </row>
    <row r="282" spans="1:8" ht="15.75" customHeight="1">
      <c r="A282" s="548"/>
      <c r="B282" s="51" t="s">
        <v>95</v>
      </c>
      <c r="C282" s="35">
        <v>435</v>
      </c>
      <c r="D282" s="35"/>
      <c r="E282" s="52">
        <f t="shared" si="10"/>
        <v>12.563218390804598</v>
      </c>
      <c r="F282" s="36">
        <v>5.465</v>
      </c>
      <c r="G282" s="36">
        <v>5.465</v>
      </c>
      <c r="H282" s="37"/>
    </row>
    <row r="283" spans="1:8" ht="15.75" customHeight="1">
      <c r="A283" s="240"/>
      <c r="B283" s="49" t="s">
        <v>97</v>
      </c>
      <c r="C283" s="44">
        <v>25</v>
      </c>
      <c r="D283" s="44"/>
      <c r="E283" s="45">
        <f t="shared" si="10"/>
        <v>20</v>
      </c>
      <c r="F283" s="46">
        <v>0.5</v>
      </c>
      <c r="G283" s="46">
        <v>0.5</v>
      </c>
      <c r="H283" s="47"/>
    </row>
    <row r="284" spans="1:8" ht="15.75" customHeight="1">
      <c r="A284" s="242">
        <v>15</v>
      </c>
      <c r="B284" s="60" t="s">
        <v>25</v>
      </c>
      <c r="C284" s="61">
        <f>SUM(C285:C286)</f>
        <v>370</v>
      </c>
      <c r="D284" s="61">
        <f>SUM(D285:D286)</f>
        <v>0</v>
      </c>
      <c r="E284" s="71">
        <f t="shared" si="10"/>
        <v>4.713513513513512</v>
      </c>
      <c r="F284" s="73">
        <f>SUM(F285:F286)</f>
        <v>1.7439999999999998</v>
      </c>
      <c r="G284" s="73">
        <f>SUM(G285:G286)</f>
        <v>1.7439999999999998</v>
      </c>
      <c r="H284" s="74">
        <f>SUM(H285:H286)</f>
        <v>0</v>
      </c>
    </row>
    <row r="285" spans="1:8" ht="15.75" customHeight="1">
      <c r="A285" s="241"/>
      <c r="B285" s="53" t="s">
        <v>93</v>
      </c>
      <c r="C285" s="54">
        <v>100</v>
      </c>
      <c r="D285" s="54"/>
      <c r="E285" s="55">
        <f t="shared" si="10"/>
        <v>6.119999999999999</v>
      </c>
      <c r="F285" s="56">
        <v>0.612</v>
      </c>
      <c r="G285" s="56">
        <v>0.612</v>
      </c>
      <c r="H285" s="57"/>
    </row>
    <row r="286" spans="1:8" ht="15" customHeight="1">
      <c r="A286" s="240"/>
      <c r="B286" s="59" t="s">
        <v>95</v>
      </c>
      <c r="C286" s="44">
        <v>270</v>
      </c>
      <c r="D286" s="44"/>
      <c r="E286" s="45">
        <f t="shared" si="10"/>
        <v>4.192592592592592</v>
      </c>
      <c r="F286" s="46">
        <v>1.132</v>
      </c>
      <c r="G286" s="46">
        <v>1.132</v>
      </c>
      <c r="H286" s="47"/>
    </row>
    <row r="287" spans="1:8" ht="15.75" customHeight="1">
      <c r="A287" s="242">
        <v>16</v>
      </c>
      <c r="B287" s="60" t="s">
        <v>26</v>
      </c>
      <c r="C287" s="61">
        <f>SUM(C288:C288)</f>
        <v>250</v>
      </c>
      <c r="D287" s="61">
        <f>SUM(D288:D288)</f>
        <v>0</v>
      </c>
      <c r="E287" s="71">
        <f t="shared" si="10"/>
        <v>14</v>
      </c>
      <c r="F287" s="73">
        <f>SUM(F288:F288)</f>
        <v>3.5</v>
      </c>
      <c r="G287" s="73">
        <f>SUM(G288:G288)</f>
        <v>3.5</v>
      </c>
      <c r="H287" s="74">
        <f>SUM(H288:H288)</f>
        <v>0</v>
      </c>
    </row>
    <row r="288" spans="1:8" ht="15.75" customHeight="1">
      <c r="A288" s="240"/>
      <c r="B288" s="59" t="s">
        <v>96</v>
      </c>
      <c r="C288" s="44">
        <v>250</v>
      </c>
      <c r="D288" s="44"/>
      <c r="E288" s="45">
        <f t="shared" si="10"/>
        <v>14</v>
      </c>
      <c r="F288" s="46">
        <v>3.5</v>
      </c>
      <c r="G288" s="46">
        <v>3.5</v>
      </c>
      <c r="H288" s="47"/>
    </row>
    <row r="289" spans="1:8" ht="15.75" customHeight="1">
      <c r="A289" s="236">
        <v>17</v>
      </c>
      <c r="B289" s="219" t="s">
        <v>83</v>
      </c>
      <c r="C289" s="220">
        <f>SUM(C290:C290)</f>
        <v>24</v>
      </c>
      <c r="D289" s="220">
        <f>SUM(D290:D290)</f>
        <v>0</v>
      </c>
      <c r="E289" s="230">
        <f t="shared" si="10"/>
        <v>4.166666666666667</v>
      </c>
      <c r="F289" s="41">
        <f>SUM(F290:F290)</f>
        <v>0.1</v>
      </c>
      <c r="G289" s="41">
        <f>SUM(G290:G290)</f>
        <v>0.1</v>
      </c>
      <c r="H289" s="42">
        <f>SUM(H290:H290)</f>
        <v>0</v>
      </c>
    </row>
    <row r="290" spans="1:8" ht="15.75" customHeight="1">
      <c r="A290" s="245"/>
      <c r="B290" s="222" t="s">
        <v>95</v>
      </c>
      <c r="C290" s="223">
        <v>24</v>
      </c>
      <c r="D290" s="223"/>
      <c r="E290" s="224">
        <f t="shared" si="10"/>
        <v>4.166666666666667</v>
      </c>
      <c r="F290" s="46">
        <v>0.1</v>
      </c>
      <c r="G290" s="46">
        <v>0.1</v>
      </c>
      <c r="H290" s="47"/>
    </row>
    <row r="291" spans="1:8" ht="15.75" customHeight="1">
      <c r="A291" s="236">
        <v>18</v>
      </c>
      <c r="B291" s="219" t="s">
        <v>212</v>
      </c>
      <c r="C291" s="220">
        <f>SUM(C292)</f>
        <v>600</v>
      </c>
      <c r="D291" s="220"/>
      <c r="E291" s="221"/>
      <c r="F291" s="41">
        <f>SUM(F292)</f>
        <v>6.7</v>
      </c>
      <c r="G291" s="41">
        <f>SUM(G292)</f>
        <v>5.6</v>
      </c>
      <c r="H291" s="42"/>
    </row>
    <row r="292" spans="1:8" ht="15.75" customHeight="1">
      <c r="A292" s="245"/>
      <c r="B292" s="222" t="s">
        <v>106</v>
      </c>
      <c r="C292" s="223">
        <v>600</v>
      </c>
      <c r="D292" s="223"/>
      <c r="E292" s="224">
        <f t="shared" si="10"/>
        <v>11.166666666666666</v>
      </c>
      <c r="F292" s="46">
        <v>6.7</v>
      </c>
      <c r="G292" s="46">
        <v>5.6</v>
      </c>
      <c r="H292" s="47"/>
    </row>
    <row r="293" spans="1:8" ht="15.75" customHeight="1">
      <c r="A293" s="242">
        <v>19</v>
      </c>
      <c r="B293" s="60" t="s">
        <v>27</v>
      </c>
      <c r="C293" s="61">
        <f>SUM(C294:C294)</f>
        <v>205</v>
      </c>
      <c r="D293" s="61">
        <f>SUM(D294:D294)</f>
        <v>0</v>
      </c>
      <c r="E293" s="71">
        <f t="shared" si="10"/>
        <v>24</v>
      </c>
      <c r="F293" s="73">
        <f>SUM(F294:F294)</f>
        <v>4.92</v>
      </c>
      <c r="G293" s="73">
        <f>SUM(G294:G294)</f>
        <v>4.92</v>
      </c>
      <c r="H293" s="74">
        <f>SUM(H294:H294)</f>
        <v>0</v>
      </c>
    </row>
    <row r="294" spans="1:8" ht="15.75" customHeight="1">
      <c r="A294" s="240"/>
      <c r="B294" s="59" t="s">
        <v>96</v>
      </c>
      <c r="C294" s="44">
        <v>205</v>
      </c>
      <c r="D294" s="44"/>
      <c r="E294" s="45">
        <f t="shared" si="10"/>
        <v>24</v>
      </c>
      <c r="F294" s="46">
        <v>4.92</v>
      </c>
      <c r="G294" s="46">
        <v>4.92</v>
      </c>
      <c r="H294" s="47"/>
    </row>
    <row r="295" spans="1:8" ht="15.75" customHeight="1">
      <c r="A295" s="238">
        <v>20</v>
      </c>
      <c r="B295" s="122" t="s">
        <v>170</v>
      </c>
      <c r="C295" s="21">
        <f>SUM(C296)</f>
        <v>132</v>
      </c>
      <c r="D295" s="21">
        <f>SUM(D296)</f>
        <v>0</v>
      </c>
      <c r="E295" s="131">
        <f t="shared" si="10"/>
        <v>25.681818181818183</v>
      </c>
      <c r="F295" s="22">
        <f>SUM(F296)</f>
        <v>3.39</v>
      </c>
      <c r="G295" s="22">
        <f>SUM(G296)</f>
        <v>3.39</v>
      </c>
      <c r="H295" s="23">
        <f>SUM(H296)</f>
        <v>0</v>
      </c>
    </row>
    <row r="296" spans="1:8" ht="15.75" customHeight="1">
      <c r="A296" s="240"/>
      <c r="B296" s="49" t="s">
        <v>97</v>
      </c>
      <c r="C296" s="44">
        <v>132</v>
      </c>
      <c r="D296" s="44"/>
      <c r="E296" s="45">
        <f t="shared" si="10"/>
        <v>25.681818181818183</v>
      </c>
      <c r="F296" s="46">
        <v>3.39</v>
      </c>
      <c r="G296" s="46">
        <v>3.39</v>
      </c>
      <c r="H296" s="47"/>
    </row>
    <row r="297" spans="1:8" ht="15.75" customHeight="1">
      <c r="A297" s="242">
        <v>21</v>
      </c>
      <c r="B297" s="60" t="s">
        <v>37</v>
      </c>
      <c r="C297" s="61">
        <f>SUM(C298:C301)</f>
        <v>1614</v>
      </c>
      <c r="D297" s="61">
        <f>SUM(D298:D301)</f>
        <v>0</v>
      </c>
      <c r="E297" s="71">
        <f aca="true" t="shared" si="11" ref="E297:E311">F297/C297*1000</f>
        <v>4.040892193308551</v>
      </c>
      <c r="F297" s="73">
        <f>SUM(F298:F301)</f>
        <v>6.522</v>
      </c>
      <c r="G297" s="73">
        <f>SUM(G298:G301)</f>
        <v>6.522</v>
      </c>
      <c r="H297" s="74">
        <f>SUM(H298:H301)</f>
        <v>0</v>
      </c>
    </row>
    <row r="298" spans="1:8" ht="15.75" customHeight="1">
      <c r="A298" s="547"/>
      <c r="B298" s="43" t="s">
        <v>94</v>
      </c>
      <c r="C298" s="30">
        <v>108</v>
      </c>
      <c r="D298" s="30"/>
      <c r="E298" s="31">
        <f t="shared" si="11"/>
        <v>16.296296296296294</v>
      </c>
      <c r="F298" s="32">
        <v>1.76</v>
      </c>
      <c r="G298" s="32">
        <v>1.76</v>
      </c>
      <c r="H298" s="33"/>
    </row>
    <row r="299" spans="1:8" ht="15.75" customHeight="1">
      <c r="A299" s="552"/>
      <c r="B299" s="51" t="s">
        <v>96</v>
      </c>
      <c r="C299" s="35">
        <v>140</v>
      </c>
      <c r="D299" s="35"/>
      <c r="E299" s="31">
        <f t="shared" si="11"/>
        <v>6.0214285714285705</v>
      </c>
      <c r="F299" s="36">
        <v>0.843</v>
      </c>
      <c r="G299" s="36">
        <v>0.843</v>
      </c>
      <c r="H299" s="37"/>
    </row>
    <row r="300" spans="1:8" ht="15.75" customHeight="1">
      <c r="A300" s="548"/>
      <c r="B300" s="51" t="s">
        <v>95</v>
      </c>
      <c r="C300" s="35"/>
      <c r="D300" s="35"/>
      <c r="E300" s="52" t="e">
        <f t="shared" si="11"/>
        <v>#DIV/0!</v>
      </c>
      <c r="F300" s="36">
        <v>0.316</v>
      </c>
      <c r="G300" s="36">
        <v>0.316</v>
      </c>
      <c r="H300" s="37"/>
    </row>
    <row r="301" spans="1:8" ht="15.75" customHeight="1">
      <c r="A301" s="240"/>
      <c r="B301" s="49" t="s">
        <v>97</v>
      </c>
      <c r="C301" s="44">
        <v>1366</v>
      </c>
      <c r="D301" s="44"/>
      <c r="E301" s="45">
        <f t="shared" si="11"/>
        <v>2.6376281112737923</v>
      </c>
      <c r="F301" s="46">
        <v>3.603</v>
      </c>
      <c r="G301" s="46">
        <v>3.603</v>
      </c>
      <c r="H301" s="47"/>
    </row>
    <row r="302" spans="1:8" ht="15.75" customHeight="1">
      <c r="A302" s="242">
        <v>22</v>
      </c>
      <c r="B302" s="60" t="s">
        <v>174</v>
      </c>
      <c r="C302" s="61">
        <f>SUM(C303:C303)</f>
        <v>20</v>
      </c>
      <c r="D302" s="61">
        <f>SUM(D303:D303)</f>
        <v>0</v>
      </c>
      <c r="E302" s="71">
        <f t="shared" si="11"/>
        <v>8.749999999999998</v>
      </c>
      <c r="F302" s="73">
        <f>SUM(F303:F303)</f>
        <v>0.175</v>
      </c>
      <c r="G302" s="73">
        <f>SUM(G303:G303)</f>
        <v>0.175</v>
      </c>
      <c r="H302" s="74">
        <f>SUM(H303:H303)</f>
        <v>0</v>
      </c>
    </row>
    <row r="303" spans="1:8" ht="15.75" customHeight="1">
      <c r="A303" s="240"/>
      <c r="B303" s="59" t="s">
        <v>96</v>
      </c>
      <c r="C303" s="44">
        <v>20</v>
      </c>
      <c r="D303" s="44"/>
      <c r="E303" s="45">
        <f t="shared" si="11"/>
        <v>8.749999999999998</v>
      </c>
      <c r="F303" s="46">
        <v>0.175</v>
      </c>
      <c r="G303" s="46">
        <v>0.175</v>
      </c>
      <c r="H303" s="47"/>
    </row>
    <row r="304" spans="1:8" ht="15.75" customHeight="1">
      <c r="A304" s="242">
        <v>23</v>
      </c>
      <c r="B304" s="60" t="s">
        <v>43</v>
      </c>
      <c r="C304" s="61">
        <f>SUM(C305:C306)</f>
        <v>250</v>
      </c>
      <c r="D304" s="61">
        <f>SUM(D305:D306)</f>
        <v>0</v>
      </c>
      <c r="E304" s="71">
        <f t="shared" si="11"/>
        <v>27.536</v>
      </c>
      <c r="F304" s="73">
        <f>SUM(F305:F306)</f>
        <v>6.884</v>
      </c>
      <c r="G304" s="73">
        <f>SUM(G305:G306)</f>
        <v>6.884</v>
      </c>
      <c r="H304" s="74">
        <f>SUM(H305:H306)</f>
        <v>0</v>
      </c>
    </row>
    <row r="305" spans="1:8" ht="15.75" customHeight="1">
      <c r="A305" s="241"/>
      <c r="B305" s="53" t="s">
        <v>94</v>
      </c>
      <c r="C305" s="54">
        <v>35</v>
      </c>
      <c r="D305" s="54"/>
      <c r="E305" s="62">
        <f t="shared" si="11"/>
        <v>19.142857142857146</v>
      </c>
      <c r="F305" s="56">
        <v>0.67</v>
      </c>
      <c r="G305" s="56">
        <v>0.67</v>
      </c>
      <c r="H305" s="57"/>
    </row>
    <row r="306" spans="1:8" ht="15.75" customHeight="1">
      <c r="A306" s="240"/>
      <c r="B306" s="59" t="s">
        <v>97</v>
      </c>
      <c r="C306" s="44">
        <v>215</v>
      </c>
      <c r="D306" s="44"/>
      <c r="E306" s="45">
        <f t="shared" si="11"/>
        <v>28.902325581395353</v>
      </c>
      <c r="F306" s="46">
        <v>6.214</v>
      </c>
      <c r="G306" s="46">
        <v>6.214</v>
      </c>
      <c r="H306" s="47"/>
    </row>
    <row r="307" spans="1:8" ht="15.75" customHeight="1">
      <c r="A307" s="242">
        <v>24</v>
      </c>
      <c r="B307" s="60" t="s">
        <v>175</v>
      </c>
      <c r="C307" s="61">
        <f>SUM(C308:C308)</f>
        <v>22</v>
      </c>
      <c r="D307" s="61">
        <f>SUM(D308:D308)</f>
        <v>0</v>
      </c>
      <c r="E307" s="71">
        <f t="shared" si="11"/>
        <v>12.5</v>
      </c>
      <c r="F307" s="73">
        <f>SUM(F308:F308)</f>
        <v>0.275</v>
      </c>
      <c r="G307" s="73">
        <f>SUM(G308:G308)</f>
        <v>0.275</v>
      </c>
      <c r="H307" s="74">
        <f>SUM(H308:H308)</f>
        <v>0</v>
      </c>
    </row>
    <row r="308" spans="1:8" ht="15.75" customHeight="1">
      <c r="A308" s="240"/>
      <c r="B308" s="59" t="s">
        <v>96</v>
      </c>
      <c r="C308" s="44">
        <v>22</v>
      </c>
      <c r="D308" s="44"/>
      <c r="E308" s="45">
        <f t="shared" si="11"/>
        <v>12.5</v>
      </c>
      <c r="F308" s="46">
        <v>0.275</v>
      </c>
      <c r="G308" s="46">
        <v>0.275</v>
      </c>
      <c r="H308" s="47"/>
    </row>
    <row r="309" spans="1:8" ht="15.75" customHeight="1">
      <c r="A309" s="242">
        <v>25</v>
      </c>
      <c r="B309" s="60" t="s">
        <v>75</v>
      </c>
      <c r="C309" s="61">
        <f>SUM(C310:C311)</f>
        <v>8431</v>
      </c>
      <c r="D309" s="61">
        <f>SUM(D310)</f>
        <v>0</v>
      </c>
      <c r="E309" s="370">
        <f t="shared" si="11"/>
        <v>1.9596726366979005</v>
      </c>
      <c r="F309" s="73">
        <f>SUM(F310:F311)</f>
        <v>16.522</v>
      </c>
      <c r="G309" s="73">
        <f>SUM(G310:G311)</f>
        <v>8.09</v>
      </c>
      <c r="H309" s="74">
        <f>SUM(H310:H311)</f>
        <v>0</v>
      </c>
    </row>
    <row r="310" spans="1:8" ht="15.75" customHeight="1">
      <c r="A310" s="548"/>
      <c r="B310" s="51" t="s">
        <v>94</v>
      </c>
      <c r="C310" s="35">
        <v>631</v>
      </c>
      <c r="D310" s="35"/>
      <c r="E310" s="467">
        <f t="shared" si="11"/>
        <v>1.2519809825673534</v>
      </c>
      <c r="F310" s="36">
        <v>0.79</v>
      </c>
      <c r="G310" s="36">
        <v>0.79</v>
      </c>
      <c r="H310" s="37"/>
    </row>
    <row r="311" spans="1:8" ht="15.75" customHeight="1">
      <c r="A311" s="240"/>
      <c r="B311" s="59" t="s">
        <v>106</v>
      </c>
      <c r="C311" s="44">
        <v>7800</v>
      </c>
      <c r="D311" s="44"/>
      <c r="E311" s="224">
        <f t="shared" si="11"/>
        <v>2.0169230769230766</v>
      </c>
      <c r="F311" s="46">
        <v>15.732</v>
      </c>
      <c r="G311" s="46">
        <v>7.3</v>
      </c>
      <c r="H311" s="47"/>
    </row>
    <row r="312" spans="1:8" ht="15.75" customHeight="1">
      <c r="A312" s="242">
        <v>26</v>
      </c>
      <c r="B312" s="60" t="s">
        <v>42</v>
      </c>
      <c r="C312" s="61">
        <f>SUM(C313:C313)</f>
        <v>270</v>
      </c>
      <c r="D312" s="61">
        <f>SUM(D313:D313)</f>
        <v>0</v>
      </c>
      <c r="E312" s="235">
        <f aca="true" t="shared" si="12" ref="E312:E326">F312/C312*1000</f>
        <v>29</v>
      </c>
      <c r="F312" s="73">
        <f>SUM(F313:F313)</f>
        <v>7.83</v>
      </c>
      <c r="G312" s="73">
        <f>SUM(G313:G313)</f>
        <v>7.83</v>
      </c>
      <c r="H312" s="74">
        <f>SUM(H313:H313)</f>
        <v>0</v>
      </c>
    </row>
    <row r="313" spans="1:8" ht="15.75" customHeight="1">
      <c r="A313" s="240"/>
      <c r="B313" s="59" t="s">
        <v>96</v>
      </c>
      <c r="C313" s="44">
        <v>270</v>
      </c>
      <c r="D313" s="44"/>
      <c r="E313" s="78">
        <f t="shared" si="12"/>
        <v>29</v>
      </c>
      <c r="F313" s="46">
        <v>7.83</v>
      </c>
      <c r="G313" s="46">
        <v>7.83</v>
      </c>
      <c r="H313" s="47"/>
    </row>
    <row r="314" spans="1:8" s="65" customFormat="1" ht="15.75" customHeight="1">
      <c r="A314" s="242">
        <v>27</v>
      </c>
      <c r="B314" s="60" t="s">
        <v>136</v>
      </c>
      <c r="C314" s="61">
        <f>SUM(C315:C315)</f>
        <v>0</v>
      </c>
      <c r="D314" s="61">
        <f>SUM(D315:D315)</f>
        <v>0</v>
      </c>
      <c r="E314" s="71" t="e">
        <f t="shared" si="12"/>
        <v>#DIV/0!</v>
      </c>
      <c r="F314" s="73">
        <f>SUM(F315:F315)</f>
        <v>0.24</v>
      </c>
      <c r="G314" s="73">
        <f>SUM(G315:G315)</f>
        <v>0.24</v>
      </c>
      <c r="H314" s="74">
        <f>SUM(H315:H315)</f>
        <v>0</v>
      </c>
    </row>
    <row r="315" spans="1:8" ht="15.75" customHeight="1">
      <c r="A315" s="245"/>
      <c r="B315" s="59" t="s">
        <v>95</v>
      </c>
      <c r="C315" s="44"/>
      <c r="D315" s="44"/>
      <c r="E315" s="97" t="e">
        <f t="shared" si="12"/>
        <v>#DIV/0!</v>
      </c>
      <c r="F315" s="46">
        <v>0.24</v>
      </c>
      <c r="G315" s="46">
        <v>0.24</v>
      </c>
      <c r="H315" s="47"/>
    </row>
    <row r="316" spans="1:8" ht="15.75" customHeight="1">
      <c r="A316" s="242">
        <v>28</v>
      </c>
      <c r="B316" s="60" t="s">
        <v>64</v>
      </c>
      <c r="C316" s="61">
        <f>SUM(C317)</f>
        <v>65</v>
      </c>
      <c r="D316" s="61">
        <f>SUM(D317)</f>
        <v>0</v>
      </c>
      <c r="E316" s="71">
        <f t="shared" si="12"/>
        <v>22.661538461538463</v>
      </c>
      <c r="F316" s="73">
        <f>SUM(F317)</f>
        <v>1.473</v>
      </c>
      <c r="G316" s="73">
        <f>SUM(G317)</f>
        <v>1.473</v>
      </c>
      <c r="H316" s="74">
        <f>SUM(H317)</f>
        <v>0</v>
      </c>
    </row>
    <row r="317" spans="1:8" ht="15.75" customHeight="1">
      <c r="A317" s="240"/>
      <c r="B317" s="59" t="s">
        <v>93</v>
      </c>
      <c r="C317" s="44">
        <v>65</v>
      </c>
      <c r="D317" s="44"/>
      <c r="E317" s="45">
        <f t="shared" si="12"/>
        <v>22.661538461538463</v>
      </c>
      <c r="F317" s="46">
        <v>1.473</v>
      </c>
      <c r="G317" s="46">
        <v>1.473</v>
      </c>
      <c r="H317" s="47"/>
    </row>
    <row r="318" spans="1:8" ht="15.75" customHeight="1">
      <c r="A318" s="242">
        <v>29</v>
      </c>
      <c r="B318" s="60" t="s">
        <v>168</v>
      </c>
      <c r="C318" s="61">
        <f>SUM(C319:C319)</f>
        <v>100</v>
      </c>
      <c r="D318" s="61">
        <f>SUM(D319:D319)</f>
        <v>0</v>
      </c>
      <c r="E318" s="62">
        <f t="shared" si="12"/>
        <v>12.669999999999998</v>
      </c>
      <c r="F318" s="61">
        <f>SUM(F319:F319)</f>
        <v>1.267</v>
      </c>
      <c r="G318" s="61">
        <f>SUM(G319:G319)</f>
        <v>0</v>
      </c>
      <c r="H318" s="63">
        <f>SUM(H319:H319)</f>
        <v>1.267</v>
      </c>
    </row>
    <row r="319" spans="1:8" ht="15.75" customHeight="1">
      <c r="A319" s="245"/>
      <c r="B319" s="59" t="s">
        <v>93</v>
      </c>
      <c r="C319" s="44">
        <v>100</v>
      </c>
      <c r="D319" s="44"/>
      <c r="E319" s="45">
        <f t="shared" si="12"/>
        <v>12.669999999999998</v>
      </c>
      <c r="F319" s="44">
        <v>1.267</v>
      </c>
      <c r="G319" s="44"/>
      <c r="H319" s="484">
        <v>1.267</v>
      </c>
    </row>
    <row r="320" spans="1:8" ht="15.75" customHeight="1">
      <c r="A320" s="242">
        <v>30</v>
      </c>
      <c r="B320" s="60" t="s">
        <v>107</v>
      </c>
      <c r="C320" s="61">
        <f>SUM(C321:C324)</f>
        <v>1241</v>
      </c>
      <c r="D320" s="61">
        <f>SUM(D321:D324)</f>
        <v>0</v>
      </c>
      <c r="E320" s="71">
        <f t="shared" si="12"/>
        <v>53.00725221595487</v>
      </c>
      <c r="F320" s="73">
        <f>SUM(F321:F324)</f>
        <v>65.782</v>
      </c>
      <c r="G320" s="73">
        <f>SUM(G321:G324)</f>
        <v>64.582</v>
      </c>
      <c r="H320" s="74">
        <f>SUM(H321:H324)</f>
        <v>0</v>
      </c>
    </row>
    <row r="321" spans="1:8" ht="15.75" customHeight="1">
      <c r="A321" s="243"/>
      <c r="B321" s="229" t="s">
        <v>93</v>
      </c>
      <c r="C321" s="75">
        <v>530</v>
      </c>
      <c r="D321" s="75"/>
      <c r="E321" s="62">
        <f t="shared" si="12"/>
        <v>69.39999999999999</v>
      </c>
      <c r="F321" s="76">
        <v>36.782</v>
      </c>
      <c r="G321" s="76">
        <v>36.782</v>
      </c>
      <c r="H321" s="77"/>
    </row>
    <row r="322" spans="1:8" ht="15.75" customHeight="1">
      <c r="A322" s="547"/>
      <c r="B322" s="43" t="s">
        <v>94</v>
      </c>
      <c r="C322" s="30">
        <v>12</v>
      </c>
      <c r="D322" s="30"/>
      <c r="E322" s="31">
        <f t="shared" si="12"/>
        <v>13.333333333333334</v>
      </c>
      <c r="F322" s="32">
        <v>0.16</v>
      </c>
      <c r="G322" s="32">
        <v>0.16</v>
      </c>
      <c r="H322" s="33"/>
    </row>
    <row r="323" spans="1:8" ht="15.75" customHeight="1">
      <c r="A323" s="547"/>
      <c r="B323" s="43" t="s">
        <v>106</v>
      </c>
      <c r="C323" s="30">
        <v>690</v>
      </c>
      <c r="D323" s="30"/>
      <c r="E323" s="31">
        <f t="shared" si="12"/>
        <v>9.710144927536232</v>
      </c>
      <c r="F323" s="32">
        <v>6.7</v>
      </c>
      <c r="G323" s="32">
        <v>5.5</v>
      </c>
      <c r="H323" s="33"/>
    </row>
    <row r="324" spans="1:8" ht="15.75" customHeight="1">
      <c r="A324" s="547"/>
      <c r="B324" s="43" t="s">
        <v>95</v>
      </c>
      <c r="C324" s="30">
        <v>9</v>
      </c>
      <c r="D324" s="30"/>
      <c r="E324" s="31">
        <f t="shared" si="12"/>
        <v>2460</v>
      </c>
      <c r="F324" s="32">
        <v>22.14</v>
      </c>
      <c r="G324" s="32">
        <v>22.14</v>
      </c>
      <c r="H324" s="33"/>
    </row>
    <row r="325" spans="1:8" s="65" customFormat="1" ht="15.75" customHeight="1">
      <c r="A325" s="236">
        <v>31</v>
      </c>
      <c r="B325" s="38" t="s">
        <v>62</v>
      </c>
      <c r="C325" s="39">
        <f>SUM(C326)</f>
        <v>100</v>
      </c>
      <c r="D325" s="39">
        <f>SUM(D326)</f>
        <v>0</v>
      </c>
      <c r="E325" s="40">
        <f t="shared" si="12"/>
        <v>8.9</v>
      </c>
      <c r="F325" s="41">
        <f>SUM(F326)</f>
        <v>0.89</v>
      </c>
      <c r="G325" s="41">
        <f>SUM(G326)</f>
        <v>0.89</v>
      </c>
      <c r="H325" s="42">
        <f>SUM(H326)</f>
        <v>0</v>
      </c>
    </row>
    <row r="326" spans="1:8" ht="15.75" customHeight="1">
      <c r="A326" s="240"/>
      <c r="B326" s="49" t="s">
        <v>95</v>
      </c>
      <c r="C326" s="44">
        <v>100</v>
      </c>
      <c r="D326" s="44"/>
      <c r="E326" s="45">
        <f t="shared" si="12"/>
        <v>8.9</v>
      </c>
      <c r="F326" s="46">
        <v>0.89</v>
      </c>
      <c r="G326" s="46">
        <v>0.89</v>
      </c>
      <c r="H326" s="47"/>
    </row>
    <row r="327" spans="1:8" ht="15.75" customHeight="1">
      <c r="A327" s="242">
        <v>32</v>
      </c>
      <c r="B327" s="60" t="s">
        <v>41</v>
      </c>
      <c r="C327" s="61">
        <f>SUM(C328:C328)</f>
        <v>839</v>
      </c>
      <c r="D327" s="61">
        <f>SUM(D328:D328)</f>
        <v>0</v>
      </c>
      <c r="E327" s="71">
        <f>F327/C327*1000</f>
        <v>13.921334922526817</v>
      </c>
      <c r="F327" s="73">
        <f>SUM(F328:F328)</f>
        <v>11.68</v>
      </c>
      <c r="G327" s="73">
        <f>SUM(G328:G328)</f>
        <v>11.68</v>
      </c>
      <c r="H327" s="74">
        <f>SUM(H328:H328)</f>
        <v>0</v>
      </c>
    </row>
    <row r="328" spans="1:8" ht="15.75" customHeight="1">
      <c r="A328" s="548"/>
      <c r="B328" s="51" t="s">
        <v>95</v>
      </c>
      <c r="C328" s="35">
        <v>839</v>
      </c>
      <c r="D328" s="35"/>
      <c r="E328" s="52">
        <f>F328/C328*1000</f>
        <v>13.921334922526817</v>
      </c>
      <c r="F328" s="36">
        <v>11.68</v>
      </c>
      <c r="G328" s="36">
        <v>11.68</v>
      </c>
      <c r="H328" s="37"/>
    </row>
    <row r="329" spans="1:8" ht="15.75" customHeight="1">
      <c r="A329" s="236">
        <v>33</v>
      </c>
      <c r="B329" s="38" t="s">
        <v>56</v>
      </c>
      <c r="C329" s="39">
        <f>SUM(C330)</f>
        <v>2500</v>
      </c>
      <c r="D329" s="39">
        <f>SUM(D330)</f>
        <v>0</v>
      </c>
      <c r="E329" s="40">
        <f>F329/C329*1000</f>
        <v>7.4</v>
      </c>
      <c r="F329" s="41">
        <f>SUM(F330)</f>
        <v>18.5</v>
      </c>
      <c r="G329" s="41">
        <f>SUM(G330)</f>
        <v>18.5</v>
      </c>
      <c r="H329" s="42">
        <f>SUM(H330)</f>
        <v>0</v>
      </c>
    </row>
    <row r="330" spans="1:8" ht="15.75" customHeight="1">
      <c r="A330" s="240"/>
      <c r="B330" s="49" t="s">
        <v>106</v>
      </c>
      <c r="C330" s="44">
        <v>2500</v>
      </c>
      <c r="D330" s="44"/>
      <c r="E330" s="45">
        <f>F330/C330*1000</f>
        <v>7.4</v>
      </c>
      <c r="F330" s="46">
        <v>18.5</v>
      </c>
      <c r="G330" s="46">
        <v>18.5</v>
      </c>
      <c r="H330" s="47"/>
    </row>
    <row r="331" spans="1:8" ht="15.75" customHeight="1">
      <c r="A331" s="286" t="s">
        <v>188</v>
      </c>
      <c r="B331" s="287" t="s">
        <v>124</v>
      </c>
      <c r="C331" s="289">
        <f>C233+C238+C242+C247+C249+C253+C259+C261+C264+C268+C274+C276+C278+C284+C287+C289+C293+C295+C297+C302+C304+C307+C309+C312+C314+C316+C318+C320+C325+C327+C329+C240+C291</f>
        <v>52823</v>
      </c>
      <c r="D331" s="289">
        <f>D233+D238+D242+D247+D249+D253+D259+D261+D264+D268+D274+D276+D278+D284+D287+D289+D293+D295+D297+D302+D304+D307+D309+D312+D314+D316+D318+D320+D325+D327+D329+D240</f>
        <v>0</v>
      </c>
      <c r="E331" s="289"/>
      <c r="F331" s="288">
        <f>F233+F238+F242+F247+F249+F253+F259+F261+F264+F268+F274+F276+F278+F284+F287+F289+F293+F295+F297+F302+F304+F307+F309+F312+F314+F316+F318+F320+F325+F327+F329+F240+F291</f>
        <v>721.2170000000001</v>
      </c>
      <c r="G331" s="288">
        <f>G233+G238+G242+G247+G249+G253+G259+G261+G264+G268+G274+G276+G278+G284+G287+G289+G293+G295+G297+G302+G304+G307+G309+G312+G314+G316+G318+G320+G325+G327+G329+G240+G291</f>
        <v>662.587</v>
      </c>
      <c r="H331" s="288">
        <f>H233+H238+H242+H247+H249+H253+H259+H261+H264+H268+H274+H276+H278+H284+H287+H289+H293+H295+H297+H302+H304+H307+H309+H312+H314+H316+H318+H320+H325+H327+H329+H240+H291</f>
        <v>6.927</v>
      </c>
    </row>
    <row r="332" spans="1:8" ht="15.75" customHeight="1">
      <c r="A332" s="550"/>
      <c r="B332" s="66" t="s">
        <v>52</v>
      </c>
      <c r="C332" s="67"/>
      <c r="D332" s="67"/>
      <c r="E332" s="70"/>
      <c r="F332" s="68"/>
      <c r="G332" s="68"/>
      <c r="H332" s="69"/>
    </row>
    <row r="333" spans="1:8" ht="15.75" customHeight="1">
      <c r="A333" s="236">
        <v>1</v>
      </c>
      <c r="B333" s="48" t="s">
        <v>154</v>
      </c>
      <c r="C333" s="39">
        <f>SUM(C334:C334)</f>
        <v>560</v>
      </c>
      <c r="D333" s="39">
        <f>SUM(D334:D334)</f>
        <v>0</v>
      </c>
      <c r="E333" s="40">
        <f>F333/C333*1000</f>
        <v>58.035714285714285</v>
      </c>
      <c r="F333" s="41">
        <f>SUM(F334:F334)</f>
        <v>32.5</v>
      </c>
      <c r="G333" s="41">
        <f>SUM(G334:G334)</f>
        <v>32.5</v>
      </c>
      <c r="H333" s="42">
        <f>SUM(H334:H334)</f>
        <v>0</v>
      </c>
    </row>
    <row r="334" spans="1:8" ht="15.75" customHeight="1">
      <c r="A334" s="240"/>
      <c r="B334" s="59" t="s">
        <v>95</v>
      </c>
      <c r="C334" s="44">
        <v>560</v>
      </c>
      <c r="D334" s="44"/>
      <c r="E334" s="45">
        <f>F334/C334*1000</f>
        <v>58.035714285714285</v>
      </c>
      <c r="F334" s="46">
        <v>32.5</v>
      </c>
      <c r="G334" s="46">
        <v>32.5</v>
      </c>
      <c r="H334" s="47"/>
    </row>
    <row r="335" spans="1:8" ht="15.75" customHeight="1">
      <c r="A335" s="242">
        <v>2</v>
      </c>
      <c r="B335" s="60" t="s">
        <v>73</v>
      </c>
      <c r="C335" s="61">
        <f>SUM(C336)</f>
        <v>1344</v>
      </c>
      <c r="D335" s="61">
        <f>SUM(D336)</f>
        <v>0</v>
      </c>
      <c r="E335" s="71">
        <f>F335/C335*1000</f>
        <v>18.502976190476186</v>
      </c>
      <c r="F335" s="73">
        <f>SUM(F336)</f>
        <v>24.868</v>
      </c>
      <c r="G335" s="73">
        <f>SUM(G336)</f>
        <v>24.22</v>
      </c>
      <c r="H335" s="74">
        <f>SUM(H336)</f>
        <v>0.648</v>
      </c>
    </row>
    <row r="336" spans="1:8" ht="15.75" customHeight="1">
      <c r="A336" s="240"/>
      <c r="B336" s="59" t="s">
        <v>96</v>
      </c>
      <c r="C336" s="44">
        <v>1344</v>
      </c>
      <c r="D336" s="44"/>
      <c r="E336" s="45">
        <f>F336/C336*1000</f>
        <v>18.502976190476186</v>
      </c>
      <c r="F336" s="46">
        <v>24.868</v>
      </c>
      <c r="G336" s="46">
        <v>24.22</v>
      </c>
      <c r="H336" s="47">
        <v>0.648</v>
      </c>
    </row>
    <row r="337" spans="1:8" ht="15.75" customHeight="1">
      <c r="A337" s="236">
        <v>3</v>
      </c>
      <c r="B337" s="48" t="s">
        <v>139</v>
      </c>
      <c r="C337" s="39">
        <f>SUM(C338:C339)</f>
        <v>48</v>
      </c>
      <c r="D337" s="39">
        <f>SUM(D338)</f>
        <v>0</v>
      </c>
      <c r="E337" s="40">
        <f aca="true" t="shared" si="13" ref="E337:E344">F337/C337*1000</f>
        <v>9.6875</v>
      </c>
      <c r="F337" s="41">
        <f>SUM(F338:F339)</f>
        <v>0.46499999999999997</v>
      </c>
      <c r="G337" s="41">
        <f>SUM(G338:G339)</f>
        <v>0.35</v>
      </c>
      <c r="H337" s="42">
        <f>SUM(H338:H339)</f>
        <v>0.115</v>
      </c>
    </row>
    <row r="338" spans="1:8" ht="15.75" customHeight="1">
      <c r="A338" s="548"/>
      <c r="B338" s="51" t="s">
        <v>94</v>
      </c>
      <c r="C338" s="35">
        <v>24</v>
      </c>
      <c r="D338" s="35"/>
      <c r="E338" s="52">
        <f t="shared" si="13"/>
        <v>14.583333333333332</v>
      </c>
      <c r="F338" s="36">
        <v>0.35</v>
      </c>
      <c r="G338" s="36">
        <v>0.35</v>
      </c>
      <c r="H338" s="37"/>
    </row>
    <row r="339" spans="1:8" ht="15.75" customHeight="1">
      <c r="A339" s="240"/>
      <c r="B339" s="59" t="s">
        <v>95</v>
      </c>
      <c r="C339" s="44">
        <v>24</v>
      </c>
      <c r="D339" s="44"/>
      <c r="E339" s="45">
        <f t="shared" si="13"/>
        <v>4.791666666666667</v>
      </c>
      <c r="F339" s="46">
        <v>0.115</v>
      </c>
      <c r="G339" s="46"/>
      <c r="H339" s="47">
        <v>0.115</v>
      </c>
    </row>
    <row r="340" spans="1:8" ht="15.75" customHeight="1">
      <c r="A340" s="242">
        <v>4</v>
      </c>
      <c r="B340" s="60" t="s">
        <v>88</v>
      </c>
      <c r="C340" s="61">
        <f>SUM(C341:C342)</f>
        <v>68</v>
      </c>
      <c r="D340" s="61">
        <f>SUM(D341:D342)</f>
        <v>0</v>
      </c>
      <c r="E340" s="71">
        <f t="shared" si="13"/>
        <v>35.80882352941177</v>
      </c>
      <c r="F340" s="73">
        <f>SUM(F341:F342)</f>
        <v>2.435</v>
      </c>
      <c r="G340" s="73">
        <f>SUM(G341:G342)</f>
        <v>1.435</v>
      </c>
      <c r="H340" s="74">
        <f>SUM(H341:H342)</f>
        <v>1</v>
      </c>
    </row>
    <row r="341" spans="1:8" ht="15.75" customHeight="1">
      <c r="A341" s="241"/>
      <c r="B341" s="53" t="s">
        <v>93</v>
      </c>
      <c r="C341" s="54">
        <v>28</v>
      </c>
      <c r="D341" s="54"/>
      <c r="E341" s="55">
        <f t="shared" si="13"/>
        <v>51.25000000000001</v>
      </c>
      <c r="F341" s="56">
        <v>1.435</v>
      </c>
      <c r="G341" s="56">
        <v>1.435</v>
      </c>
      <c r="H341" s="57"/>
    </row>
    <row r="342" spans="1:8" ht="15.75" customHeight="1">
      <c r="A342" s="240"/>
      <c r="B342" s="59" t="s">
        <v>95</v>
      </c>
      <c r="C342" s="44">
        <v>40</v>
      </c>
      <c r="D342" s="44"/>
      <c r="E342" s="45">
        <f t="shared" si="13"/>
        <v>25</v>
      </c>
      <c r="F342" s="46">
        <v>1</v>
      </c>
      <c r="G342" s="46"/>
      <c r="H342" s="47">
        <v>1</v>
      </c>
    </row>
    <row r="343" spans="1:8" ht="15.75" customHeight="1">
      <c r="A343" s="236">
        <v>5</v>
      </c>
      <c r="B343" s="48" t="s">
        <v>40</v>
      </c>
      <c r="C343" s="39">
        <f>SUM(C344:C344)</f>
        <v>75</v>
      </c>
      <c r="D343" s="39">
        <f>SUM(D344:D344)</f>
        <v>0</v>
      </c>
      <c r="E343" s="40">
        <f t="shared" si="13"/>
        <v>54.800000000000004</v>
      </c>
      <c r="F343" s="41">
        <f>SUM(F344:F344)</f>
        <v>4.11</v>
      </c>
      <c r="G343" s="41">
        <f>SUM(G344:G344)</f>
        <v>0</v>
      </c>
      <c r="H343" s="42">
        <f>SUM(H344:H344)</f>
        <v>4.11</v>
      </c>
    </row>
    <row r="344" spans="1:8" ht="15.75" customHeight="1">
      <c r="A344" s="240"/>
      <c r="B344" s="59" t="s">
        <v>93</v>
      </c>
      <c r="C344" s="44">
        <v>75</v>
      </c>
      <c r="D344" s="44"/>
      <c r="E344" s="45">
        <f t="shared" si="13"/>
        <v>54.800000000000004</v>
      </c>
      <c r="F344" s="46">
        <v>4.11</v>
      </c>
      <c r="G344" s="46"/>
      <c r="H344" s="47">
        <v>4.11</v>
      </c>
    </row>
    <row r="345" spans="1:8" ht="15.75" customHeight="1">
      <c r="A345" s="242">
        <v>6</v>
      </c>
      <c r="B345" s="60" t="s">
        <v>8</v>
      </c>
      <c r="C345" s="61">
        <f>SUM(C346:C347)</f>
        <v>233</v>
      </c>
      <c r="D345" s="61">
        <f>SUM(D346:D347)</f>
        <v>0</v>
      </c>
      <c r="E345" s="71">
        <f>F345/C345*1000</f>
        <v>36.82403433476395</v>
      </c>
      <c r="F345" s="73">
        <f>SUM(F346:F347)</f>
        <v>8.58</v>
      </c>
      <c r="G345" s="73">
        <f>SUM(G346:G347)</f>
        <v>6.58</v>
      </c>
      <c r="H345" s="74">
        <f>SUM(H346:H347)</f>
        <v>2</v>
      </c>
    </row>
    <row r="346" spans="1:8" ht="15.75" customHeight="1">
      <c r="A346" s="547"/>
      <c r="B346" s="43" t="s">
        <v>95</v>
      </c>
      <c r="C346" s="30">
        <v>168</v>
      </c>
      <c r="D346" s="30"/>
      <c r="E346" s="31">
        <f>F346/C346*1000</f>
        <v>21.666666666666668</v>
      </c>
      <c r="F346" s="32">
        <v>3.64</v>
      </c>
      <c r="G346" s="32">
        <v>1.64</v>
      </c>
      <c r="H346" s="33">
        <v>2</v>
      </c>
    </row>
    <row r="347" spans="1:8" ht="15.75" customHeight="1">
      <c r="A347" s="240"/>
      <c r="B347" s="59" t="s">
        <v>96</v>
      </c>
      <c r="C347" s="44">
        <v>65</v>
      </c>
      <c r="D347" s="44"/>
      <c r="E347" s="45">
        <f>F347/C347*1000</f>
        <v>76.00000000000001</v>
      </c>
      <c r="F347" s="46">
        <v>4.94</v>
      </c>
      <c r="G347" s="46">
        <v>4.94</v>
      </c>
      <c r="H347" s="47"/>
    </row>
    <row r="348" spans="1:8" ht="15.75" customHeight="1" thickBot="1">
      <c r="A348" s="277" t="s">
        <v>188</v>
      </c>
      <c r="B348" s="278" t="s">
        <v>123</v>
      </c>
      <c r="C348" s="279">
        <f>C333+C335+C337++C340+C345+C343</f>
        <v>2328</v>
      </c>
      <c r="D348" s="279">
        <f>D333+D335+D337++D340+D345+D343</f>
        <v>0</v>
      </c>
      <c r="E348" s="279"/>
      <c r="F348" s="279">
        <f>F333+F335+F337++F340+F345+F343</f>
        <v>72.958</v>
      </c>
      <c r="G348" s="279">
        <f>G333+G335+G337++G340+G345+G343</f>
        <v>65.08500000000001</v>
      </c>
      <c r="H348" s="433">
        <f>H333+H335+H337++H340+H345+H343</f>
        <v>7.873</v>
      </c>
    </row>
    <row r="349" spans="1:8" ht="15.75" customHeight="1" thickBot="1">
      <c r="A349" s="246" t="s">
        <v>189</v>
      </c>
      <c r="B349" s="225" t="s">
        <v>9</v>
      </c>
      <c r="C349" s="226">
        <f>C348+C331+C231</f>
        <v>103643</v>
      </c>
      <c r="D349" s="226">
        <f>D348+D331+D231</f>
        <v>0</v>
      </c>
      <c r="E349" s="227"/>
      <c r="F349" s="231">
        <f>F348+F331+F231</f>
        <v>2962.166</v>
      </c>
      <c r="G349" s="231">
        <f>G348+G331+G231</f>
        <v>2443.465</v>
      </c>
      <c r="H349" s="232">
        <f>H348+H331+H231</f>
        <v>338.27</v>
      </c>
    </row>
    <row r="350" spans="1:8" ht="15.75" customHeight="1" thickBot="1">
      <c r="A350" s="389" t="s">
        <v>164</v>
      </c>
      <c r="B350" s="390" t="s">
        <v>14</v>
      </c>
      <c r="C350" s="391"/>
      <c r="D350" s="391"/>
      <c r="E350" s="392"/>
      <c r="F350" s="393"/>
      <c r="G350" s="393"/>
      <c r="H350" s="394"/>
    </row>
    <row r="351" spans="1:8" ht="15.75" customHeight="1">
      <c r="A351" s="238"/>
      <c r="B351" s="20" t="s">
        <v>54</v>
      </c>
      <c r="C351" s="21"/>
      <c r="D351" s="21"/>
      <c r="E351" s="21"/>
      <c r="F351" s="22"/>
      <c r="G351" s="22"/>
      <c r="H351" s="23"/>
    </row>
    <row r="352" spans="1:8" ht="15.75" customHeight="1">
      <c r="A352" s="239">
        <v>1</v>
      </c>
      <c r="B352" s="24" t="s">
        <v>29</v>
      </c>
      <c r="C352" s="25">
        <f>SUM(C353:C356)</f>
        <v>5272</v>
      </c>
      <c r="D352" s="25">
        <f>SUM(D353:D356)</f>
        <v>0</v>
      </c>
      <c r="E352" s="26">
        <f aca="true" t="shared" si="14" ref="E352:E373">F352/C352*1000</f>
        <v>25.16710925644916</v>
      </c>
      <c r="F352" s="27">
        <f>SUM(F353:F356)</f>
        <v>132.68099999999998</v>
      </c>
      <c r="G352" s="27">
        <f>SUM(G353:G356)</f>
        <v>118.602</v>
      </c>
      <c r="H352" s="28">
        <f>SUM(H353:H356)</f>
        <v>0.2</v>
      </c>
    </row>
    <row r="353" spans="1:8" ht="15.75" customHeight="1">
      <c r="A353" s="547"/>
      <c r="B353" s="29" t="s">
        <v>93</v>
      </c>
      <c r="C353" s="30">
        <v>645</v>
      </c>
      <c r="D353" s="30"/>
      <c r="E353" s="31">
        <f t="shared" si="14"/>
        <v>8.531782945736433</v>
      </c>
      <c r="F353" s="32">
        <v>5.503</v>
      </c>
      <c r="G353" s="32">
        <v>5.503</v>
      </c>
      <c r="H353" s="33"/>
    </row>
    <row r="354" spans="1:8" ht="15.75" customHeight="1">
      <c r="A354" s="547"/>
      <c r="B354" s="29" t="s">
        <v>95</v>
      </c>
      <c r="C354" s="30">
        <v>1800</v>
      </c>
      <c r="D354" s="30"/>
      <c r="E354" s="31">
        <f t="shared" si="14"/>
        <v>25.833333333333332</v>
      </c>
      <c r="F354" s="32">
        <v>46.5</v>
      </c>
      <c r="G354" s="32">
        <v>46.5</v>
      </c>
      <c r="H354" s="33"/>
    </row>
    <row r="355" spans="1:8" ht="15.75" customHeight="1">
      <c r="A355" s="551"/>
      <c r="B355" s="29" t="s">
        <v>96</v>
      </c>
      <c r="C355" s="30">
        <v>1927</v>
      </c>
      <c r="D355" s="30"/>
      <c r="E355" s="31">
        <f t="shared" si="14"/>
        <v>40.37259989621173</v>
      </c>
      <c r="F355" s="32">
        <v>77.798</v>
      </c>
      <c r="G355" s="32">
        <v>63.719</v>
      </c>
      <c r="H355" s="33">
        <v>0.2</v>
      </c>
    </row>
    <row r="356" spans="1:8" ht="15.75" customHeight="1">
      <c r="A356" s="548"/>
      <c r="B356" s="34" t="s">
        <v>97</v>
      </c>
      <c r="C356" s="35">
        <v>900</v>
      </c>
      <c r="D356" s="35"/>
      <c r="E356" s="31">
        <f t="shared" si="14"/>
        <v>3.1999999999999997</v>
      </c>
      <c r="F356" s="36">
        <v>2.88</v>
      </c>
      <c r="G356" s="36">
        <v>2.88</v>
      </c>
      <c r="H356" s="37"/>
    </row>
    <row r="357" spans="1:8" ht="15.75" customHeight="1">
      <c r="A357" s="236">
        <v>2</v>
      </c>
      <c r="B357" s="48" t="s">
        <v>17</v>
      </c>
      <c r="C357" s="39">
        <f>SUM(C358:C359)</f>
        <v>100</v>
      </c>
      <c r="D357" s="39">
        <f>SUM(D358:D359)</f>
        <v>0</v>
      </c>
      <c r="E357" s="40">
        <f t="shared" si="14"/>
        <v>34.6</v>
      </c>
      <c r="F357" s="41">
        <f>SUM(F358:F359)</f>
        <v>3.46</v>
      </c>
      <c r="G357" s="41">
        <f>SUM(G358:G359)</f>
        <v>3.46</v>
      </c>
      <c r="H357" s="42">
        <f>SUM(H358:H359)</f>
        <v>0</v>
      </c>
    </row>
    <row r="358" spans="1:8" ht="15.75" customHeight="1">
      <c r="A358" s="547"/>
      <c r="B358" s="43" t="s">
        <v>93</v>
      </c>
      <c r="C358" s="30">
        <v>40</v>
      </c>
      <c r="D358" s="30"/>
      <c r="E358" s="31">
        <v>65.41</v>
      </c>
      <c r="F358" s="32">
        <v>2.06</v>
      </c>
      <c r="G358" s="32">
        <v>2.06</v>
      </c>
      <c r="H358" s="33"/>
    </row>
    <row r="359" spans="1:8" ht="15.75" customHeight="1">
      <c r="A359" s="547"/>
      <c r="B359" s="29" t="s">
        <v>95</v>
      </c>
      <c r="C359" s="30">
        <v>60</v>
      </c>
      <c r="D359" s="30"/>
      <c r="E359" s="31">
        <f t="shared" si="14"/>
        <v>23.333333333333332</v>
      </c>
      <c r="F359" s="32">
        <v>1.4</v>
      </c>
      <c r="G359" s="32">
        <v>1.4</v>
      </c>
      <c r="H359" s="33"/>
    </row>
    <row r="360" spans="1:8" ht="15.75" customHeight="1">
      <c r="A360" s="236">
        <v>3</v>
      </c>
      <c r="B360" s="48" t="s">
        <v>157</v>
      </c>
      <c r="C360" s="39">
        <f>SUM(C361:C361)</f>
        <v>20</v>
      </c>
      <c r="D360" s="39">
        <f>SUM(D361:D361)</f>
        <v>0</v>
      </c>
      <c r="E360" s="221">
        <f t="shared" si="14"/>
        <v>4.6</v>
      </c>
      <c r="F360" s="41">
        <f>SUM(F361:F361)</f>
        <v>0.092</v>
      </c>
      <c r="G360" s="41">
        <f>SUM(G361:G361)</f>
        <v>0.092</v>
      </c>
      <c r="H360" s="42">
        <f>SUM(H361:H361)</f>
        <v>0</v>
      </c>
    </row>
    <row r="361" spans="1:8" ht="15.75" customHeight="1">
      <c r="A361" s="241"/>
      <c r="B361" s="59" t="s">
        <v>93</v>
      </c>
      <c r="C361" s="54">
        <v>20</v>
      </c>
      <c r="D361" s="54"/>
      <c r="E361" s="31">
        <f>F361/C361*1000</f>
        <v>4.6</v>
      </c>
      <c r="F361" s="56">
        <v>0.092</v>
      </c>
      <c r="G361" s="56">
        <v>0.092</v>
      </c>
      <c r="H361" s="57"/>
    </row>
    <row r="362" spans="1:8" ht="15.75" customHeight="1">
      <c r="A362" s="236">
        <v>4</v>
      </c>
      <c r="B362" s="50" t="s">
        <v>59</v>
      </c>
      <c r="C362" s="39">
        <f>SUM(C363)</f>
        <v>85</v>
      </c>
      <c r="D362" s="39">
        <f>SUM(D363)</f>
        <v>0</v>
      </c>
      <c r="E362" s="58">
        <f t="shared" si="14"/>
        <v>6</v>
      </c>
      <c r="F362" s="41">
        <f>SUM(F363)</f>
        <v>0.51</v>
      </c>
      <c r="G362" s="41">
        <f>SUM(G363)</f>
        <v>0</v>
      </c>
      <c r="H362" s="42">
        <f>SUM(H363)</f>
        <v>0.51</v>
      </c>
    </row>
    <row r="363" spans="1:8" ht="15.75" customHeight="1">
      <c r="A363" s="240"/>
      <c r="B363" s="367" t="s">
        <v>96</v>
      </c>
      <c r="C363" s="44">
        <v>85</v>
      </c>
      <c r="D363" s="44"/>
      <c r="E363" s="45">
        <f t="shared" si="14"/>
        <v>6</v>
      </c>
      <c r="F363" s="46">
        <v>0.51</v>
      </c>
      <c r="G363" s="46"/>
      <c r="H363" s="47">
        <v>0.51</v>
      </c>
    </row>
    <row r="364" spans="1:8" ht="15.75" customHeight="1">
      <c r="A364" s="236">
        <v>5</v>
      </c>
      <c r="B364" s="48" t="s">
        <v>89</v>
      </c>
      <c r="C364" s="39">
        <f>C365</f>
        <v>40</v>
      </c>
      <c r="D364" s="39">
        <f>D365</f>
        <v>0</v>
      </c>
      <c r="E364" s="40">
        <f>F364/C364*1000</f>
        <v>7.75</v>
      </c>
      <c r="F364" s="41">
        <f>F365</f>
        <v>0.31</v>
      </c>
      <c r="G364" s="41">
        <f>G365</f>
        <v>0.31</v>
      </c>
      <c r="H364" s="42">
        <f>H365</f>
        <v>0</v>
      </c>
    </row>
    <row r="365" spans="1:8" ht="15.75" customHeight="1">
      <c r="A365" s="240"/>
      <c r="B365" s="49" t="s">
        <v>93</v>
      </c>
      <c r="C365" s="44">
        <v>40</v>
      </c>
      <c r="D365" s="44"/>
      <c r="E365" s="45">
        <f>F365/C365*1000</f>
        <v>7.75</v>
      </c>
      <c r="F365" s="46">
        <v>0.31</v>
      </c>
      <c r="G365" s="46">
        <v>0.31</v>
      </c>
      <c r="H365" s="47"/>
    </row>
    <row r="366" spans="1:8" ht="15.75" customHeight="1">
      <c r="A366" s="236">
        <v>6</v>
      </c>
      <c r="B366" s="50" t="s">
        <v>91</v>
      </c>
      <c r="C366" s="39">
        <f>SUM(C367)</f>
        <v>180</v>
      </c>
      <c r="D366" s="39">
        <f>SUM(D367)</f>
        <v>0</v>
      </c>
      <c r="E366" s="40">
        <f t="shared" si="14"/>
        <v>16</v>
      </c>
      <c r="F366" s="41">
        <f>SUM(F367)</f>
        <v>2.88</v>
      </c>
      <c r="G366" s="41">
        <f>SUM(G367)</f>
        <v>0</v>
      </c>
      <c r="H366" s="42">
        <f>SUM(H367)</f>
        <v>2.88</v>
      </c>
    </row>
    <row r="367" spans="1:8" ht="15.75" customHeight="1">
      <c r="A367" s="240"/>
      <c r="B367" s="367" t="s">
        <v>96</v>
      </c>
      <c r="C367" s="44">
        <v>180</v>
      </c>
      <c r="D367" s="44"/>
      <c r="E367" s="45">
        <f t="shared" si="14"/>
        <v>16</v>
      </c>
      <c r="F367" s="46">
        <v>2.88</v>
      </c>
      <c r="G367" s="46"/>
      <c r="H367" s="47">
        <v>2.88</v>
      </c>
    </row>
    <row r="368" spans="1:8" ht="15.75" customHeight="1">
      <c r="A368" s="236">
        <v>7</v>
      </c>
      <c r="B368" s="48" t="s">
        <v>18</v>
      </c>
      <c r="C368" s="39">
        <f>SUM(C369:C369)</f>
        <v>50</v>
      </c>
      <c r="D368" s="39">
        <f>SUM(D369:D369)</f>
        <v>0</v>
      </c>
      <c r="E368" s="40">
        <f t="shared" si="14"/>
        <v>7.2</v>
      </c>
      <c r="F368" s="41">
        <f>SUM(F369:F369)</f>
        <v>0.36</v>
      </c>
      <c r="G368" s="41">
        <f>SUM(G369:G369)</f>
        <v>0.36</v>
      </c>
      <c r="H368" s="42">
        <f>SUM(H369:H369)</f>
        <v>0</v>
      </c>
    </row>
    <row r="369" spans="1:8" ht="15.75" customHeight="1">
      <c r="A369" s="240"/>
      <c r="B369" s="59" t="s">
        <v>95</v>
      </c>
      <c r="C369" s="44">
        <v>50</v>
      </c>
      <c r="D369" s="44"/>
      <c r="E369" s="45">
        <f t="shared" si="14"/>
        <v>7.2</v>
      </c>
      <c r="F369" s="46">
        <v>0.36</v>
      </c>
      <c r="G369" s="46">
        <v>0.36</v>
      </c>
      <c r="H369" s="47"/>
    </row>
    <row r="370" spans="1:8" ht="15.75" customHeight="1">
      <c r="A370" s="242">
        <v>8</v>
      </c>
      <c r="B370" s="60" t="s">
        <v>49</v>
      </c>
      <c r="C370" s="61">
        <f>SUM(C371:C371)</f>
        <v>440</v>
      </c>
      <c r="D370" s="61">
        <f>SUM(D371:D371)</f>
        <v>0</v>
      </c>
      <c r="E370" s="71">
        <f t="shared" si="14"/>
        <v>5.243181818181818</v>
      </c>
      <c r="F370" s="61">
        <f>SUM(F371:F371)</f>
        <v>2.307</v>
      </c>
      <c r="G370" s="73">
        <f>SUM(G371:G371)</f>
        <v>2.12</v>
      </c>
      <c r="H370" s="63">
        <f>SUM(H371:H371)</f>
        <v>0.187</v>
      </c>
    </row>
    <row r="371" spans="1:8" ht="15.75" customHeight="1">
      <c r="A371" s="243"/>
      <c r="B371" s="229" t="s">
        <v>95</v>
      </c>
      <c r="C371" s="75">
        <v>440</v>
      </c>
      <c r="D371" s="75"/>
      <c r="E371" s="62">
        <f t="shared" si="14"/>
        <v>5.243181818181818</v>
      </c>
      <c r="F371" s="76">
        <v>2.307</v>
      </c>
      <c r="G371" s="76">
        <v>2.12</v>
      </c>
      <c r="H371" s="77">
        <v>0.187</v>
      </c>
    </row>
    <row r="372" spans="1:8" ht="15.75" customHeight="1">
      <c r="A372" s="236">
        <v>9</v>
      </c>
      <c r="B372" s="48" t="s">
        <v>50</v>
      </c>
      <c r="C372" s="39">
        <f>SUM(C373:C373)</f>
        <v>295</v>
      </c>
      <c r="D372" s="39">
        <f>SUM(D373:D373)</f>
        <v>0</v>
      </c>
      <c r="E372" s="40">
        <f t="shared" si="14"/>
        <v>11.047457627118643</v>
      </c>
      <c r="F372" s="41">
        <f>SUM(F373:F373)</f>
        <v>3.259</v>
      </c>
      <c r="G372" s="41">
        <f>SUM(G373:G373)</f>
        <v>1.099</v>
      </c>
      <c r="H372" s="42">
        <f>SUM(H373:H373)</f>
        <v>2.16</v>
      </c>
    </row>
    <row r="373" spans="1:8" ht="15.75" customHeight="1">
      <c r="A373" s="548"/>
      <c r="B373" s="59" t="s">
        <v>95</v>
      </c>
      <c r="C373" s="35">
        <v>295</v>
      </c>
      <c r="D373" s="35"/>
      <c r="E373" s="52">
        <f t="shared" si="14"/>
        <v>11.047457627118643</v>
      </c>
      <c r="F373" s="36">
        <v>3.259</v>
      </c>
      <c r="G373" s="36">
        <v>1.099</v>
      </c>
      <c r="H373" s="37">
        <v>2.16</v>
      </c>
    </row>
    <row r="374" spans="1:8" ht="15.75" customHeight="1">
      <c r="A374" s="236">
        <v>10</v>
      </c>
      <c r="B374" s="48" t="s">
        <v>20</v>
      </c>
      <c r="C374" s="39">
        <f>SUM(C375:C376)</f>
        <v>6025</v>
      </c>
      <c r="D374" s="39">
        <f>SUM(D375:D376)</f>
        <v>0</v>
      </c>
      <c r="E374" s="40">
        <f>F374/C374*1000</f>
        <v>36.468879668049794</v>
      </c>
      <c r="F374" s="41">
        <f>SUM(F375:F376)</f>
        <v>219.725</v>
      </c>
      <c r="G374" s="41">
        <f>SUM(G375:G376)</f>
        <v>109.783</v>
      </c>
      <c r="H374" s="42">
        <f>SUM(H375:H376)</f>
        <v>102.095</v>
      </c>
    </row>
    <row r="375" spans="1:8" ht="15.75" customHeight="1">
      <c r="A375" s="547"/>
      <c r="B375" s="43" t="s">
        <v>95</v>
      </c>
      <c r="C375" s="30">
        <v>725</v>
      </c>
      <c r="D375" s="30"/>
      <c r="E375" s="31">
        <f aca="true" t="shared" si="15" ref="E375:E381">F375/C375*1000</f>
        <v>16.999999999999996</v>
      </c>
      <c r="F375" s="32">
        <v>12.325</v>
      </c>
      <c r="G375" s="32"/>
      <c r="H375" s="33">
        <v>12.325</v>
      </c>
    </row>
    <row r="376" spans="1:8" ht="15.75" customHeight="1">
      <c r="A376" s="551"/>
      <c r="B376" s="43" t="s">
        <v>96</v>
      </c>
      <c r="C376" s="30">
        <v>5300</v>
      </c>
      <c r="D376" s="30"/>
      <c r="E376" s="31">
        <f t="shared" si="15"/>
        <v>39.132075471698116</v>
      </c>
      <c r="F376" s="32">
        <v>207.4</v>
      </c>
      <c r="G376" s="32">
        <v>109.783</v>
      </c>
      <c r="H376" s="33">
        <v>89.77</v>
      </c>
    </row>
    <row r="377" spans="1:8" ht="15.75" customHeight="1">
      <c r="A377" s="236">
        <v>11</v>
      </c>
      <c r="B377" s="48" t="s">
        <v>21</v>
      </c>
      <c r="C377" s="39">
        <f>SUM(C378)</f>
        <v>1985</v>
      </c>
      <c r="D377" s="39">
        <f>SUM(D378)</f>
        <v>0</v>
      </c>
      <c r="E377" s="40">
        <f t="shared" si="15"/>
        <v>22.000000000000004</v>
      </c>
      <c r="F377" s="41">
        <f>SUM(F378)</f>
        <v>43.67</v>
      </c>
      <c r="G377" s="41">
        <f>SUM(G378)</f>
        <v>0</v>
      </c>
      <c r="H377" s="42">
        <f>SUM(H378)</f>
        <v>43.67</v>
      </c>
    </row>
    <row r="378" spans="1:8" ht="15.75" customHeight="1">
      <c r="A378" s="240"/>
      <c r="B378" s="59" t="s">
        <v>96</v>
      </c>
      <c r="C378" s="44">
        <v>1985</v>
      </c>
      <c r="D378" s="44"/>
      <c r="E378" s="45">
        <f t="shared" si="15"/>
        <v>22.000000000000004</v>
      </c>
      <c r="F378" s="46">
        <v>43.67</v>
      </c>
      <c r="G378" s="46"/>
      <c r="H378" s="47">
        <v>43.67</v>
      </c>
    </row>
    <row r="379" spans="1:8" s="65" customFormat="1" ht="15.75" customHeight="1">
      <c r="A379" s="236">
        <v>12</v>
      </c>
      <c r="B379" s="48" t="s">
        <v>51</v>
      </c>
      <c r="C379" s="39">
        <f>SUM(C380:C381)</f>
        <v>438</v>
      </c>
      <c r="D379" s="39">
        <f>SUM(D380:D381)</f>
        <v>0</v>
      </c>
      <c r="E379" s="40">
        <f t="shared" si="15"/>
        <v>53.67579908675798</v>
      </c>
      <c r="F379" s="41">
        <f>SUM(F380:F381)</f>
        <v>23.509999999999998</v>
      </c>
      <c r="G379" s="41">
        <f>SUM(G380:G381)</f>
        <v>13.43</v>
      </c>
      <c r="H379" s="42">
        <f>SUM(H380:H381)</f>
        <v>10.08</v>
      </c>
    </row>
    <row r="380" spans="1:8" ht="15.75" customHeight="1">
      <c r="A380" s="243"/>
      <c r="B380" s="229" t="s">
        <v>94</v>
      </c>
      <c r="C380" s="75">
        <v>98</v>
      </c>
      <c r="D380" s="75"/>
      <c r="E380" s="31">
        <f t="shared" si="15"/>
        <v>57.14285714285714</v>
      </c>
      <c r="F380" s="76">
        <v>5.6</v>
      </c>
      <c r="G380" s="76">
        <v>5.6</v>
      </c>
      <c r="H380" s="77"/>
    </row>
    <row r="381" spans="1:8" ht="15.75" customHeight="1">
      <c r="A381" s="547"/>
      <c r="B381" s="43" t="s">
        <v>95</v>
      </c>
      <c r="C381" s="30">
        <v>340</v>
      </c>
      <c r="D381" s="30"/>
      <c r="E381" s="31">
        <f t="shared" si="15"/>
        <v>52.6764705882353</v>
      </c>
      <c r="F381" s="32">
        <v>17.91</v>
      </c>
      <c r="G381" s="32">
        <v>7.83</v>
      </c>
      <c r="H381" s="33">
        <v>10.08</v>
      </c>
    </row>
    <row r="382" spans="1:8" ht="15.75" customHeight="1">
      <c r="A382" s="236">
        <v>13</v>
      </c>
      <c r="B382" s="48" t="s">
        <v>165</v>
      </c>
      <c r="C382" s="39">
        <f>SUM(C383)</f>
        <v>20</v>
      </c>
      <c r="D382" s="39">
        <f>SUM(D383)</f>
        <v>0</v>
      </c>
      <c r="E382" s="40">
        <f>F382/C382*1000</f>
        <v>17.2</v>
      </c>
      <c r="F382" s="41">
        <f>SUM(F383)</f>
        <v>0.344</v>
      </c>
      <c r="G382" s="41">
        <f>SUM(G383)</f>
        <v>0.344</v>
      </c>
      <c r="H382" s="42">
        <f>SUM(H383)</f>
        <v>0</v>
      </c>
    </row>
    <row r="383" spans="1:8" ht="15.75" customHeight="1">
      <c r="A383" s="240"/>
      <c r="B383" s="59" t="s">
        <v>96</v>
      </c>
      <c r="C383" s="44">
        <v>20</v>
      </c>
      <c r="D383" s="44"/>
      <c r="E383" s="45">
        <f>F383/C383*1000</f>
        <v>17.2</v>
      </c>
      <c r="F383" s="46">
        <v>0.344</v>
      </c>
      <c r="G383" s="46">
        <v>0.344</v>
      </c>
      <c r="H383" s="47"/>
    </row>
    <row r="384" spans="1:8" ht="15.75" customHeight="1">
      <c r="A384" s="274" t="s">
        <v>164</v>
      </c>
      <c r="B384" s="275" t="s">
        <v>122</v>
      </c>
      <c r="C384" s="276">
        <f>C352+C357+C360+C362+C364+C366+C368+C370+C372+C374+C377+C379+C382</f>
        <v>14950</v>
      </c>
      <c r="D384" s="276">
        <f>D352+D357+D360+D362+D364+D366+D368+D370+D372+D374+D377+D379+D382</f>
        <v>0</v>
      </c>
      <c r="E384" s="276"/>
      <c r="F384" s="276">
        <f>F352+F357+F360+F362+F364+F366+F368+F370+F372+F374+F377+F379+F382</f>
        <v>433.10799999999995</v>
      </c>
      <c r="G384" s="276">
        <f>G352+G357+G360+G362+G364+G366+G368+G370+G372+G374+G377+G379+G382</f>
        <v>249.60000000000002</v>
      </c>
      <c r="H384" s="402">
        <f>H352+H357+H360+H362+H364+H366+H368+H370+H372+H374+H377+H379+H382</f>
        <v>161.782</v>
      </c>
    </row>
    <row r="385" spans="1:8" ht="15.75" customHeight="1">
      <c r="A385" s="550"/>
      <c r="B385" s="66" t="s">
        <v>55</v>
      </c>
      <c r="C385" s="67"/>
      <c r="D385" s="67"/>
      <c r="E385" s="70"/>
      <c r="F385" s="68"/>
      <c r="G385" s="68"/>
      <c r="H385" s="69"/>
    </row>
    <row r="386" spans="1:8" ht="15.75" customHeight="1">
      <c r="A386" s="236">
        <v>1</v>
      </c>
      <c r="B386" s="48" t="s">
        <v>166</v>
      </c>
      <c r="C386" s="39">
        <f>SUM(C387)</f>
        <v>55</v>
      </c>
      <c r="D386" s="39">
        <f>SUM(D387)</f>
        <v>0</v>
      </c>
      <c r="E386" s="40">
        <f>F386/C386*1000</f>
        <v>30.909090909090907</v>
      </c>
      <c r="F386" s="41">
        <f>SUM(F387)</f>
        <v>1.7</v>
      </c>
      <c r="G386" s="41">
        <f>SUM(G387)</f>
        <v>1.2</v>
      </c>
      <c r="H386" s="42">
        <f>SUM(H387)</f>
        <v>0</v>
      </c>
    </row>
    <row r="387" spans="1:8" ht="15.75" customHeight="1">
      <c r="A387" s="240"/>
      <c r="B387" s="59" t="s">
        <v>96</v>
      </c>
      <c r="C387" s="44">
        <v>55</v>
      </c>
      <c r="D387" s="44"/>
      <c r="E387" s="45">
        <f>F387/C387*1000</f>
        <v>30.909090909090907</v>
      </c>
      <c r="F387" s="46">
        <v>1.7</v>
      </c>
      <c r="G387" s="46">
        <v>1.2</v>
      </c>
      <c r="H387" s="47"/>
    </row>
    <row r="388" spans="1:8" ht="15.75" customHeight="1">
      <c r="A388" s="242">
        <v>2</v>
      </c>
      <c r="B388" s="60" t="s">
        <v>33</v>
      </c>
      <c r="C388" s="61">
        <f>SUM(C389:C389)</f>
        <v>3600</v>
      </c>
      <c r="D388" s="61">
        <f>SUM(D389:D389)</f>
        <v>0</v>
      </c>
      <c r="E388" s="71">
        <f aca="true" t="shared" si="16" ref="E388:E437">F388/C388*1000</f>
        <v>1.1319444444444446</v>
      </c>
      <c r="F388" s="73">
        <f>SUM(F389:F389)</f>
        <v>4.075</v>
      </c>
      <c r="G388" s="73">
        <f>SUM(G389:G389)</f>
        <v>4.075</v>
      </c>
      <c r="H388" s="74">
        <f>SUM(H389:H389)</f>
        <v>0</v>
      </c>
    </row>
    <row r="389" spans="1:8" ht="15.75" customHeight="1">
      <c r="A389" s="547"/>
      <c r="B389" s="43" t="s">
        <v>95</v>
      </c>
      <c r="C389" s="30">
        <v>3600</v>
      </c>
      <c r="D389" s="30"/>
      <c r="E389" s="31">
        <f t="shared" si="16"/>
        <v>1.1319444444444446</v>
      </c>
      <c r="F389" s="32">
        <v>4.075</v>
      </c>
      <c r="G389" s="32">
        <v>4.075</v>
      </c>
      <c r="H389" s="33"/>
    </row>
    <row r="390" spans="1:8" ht="15.75" customHeight="1">
      <c r="A390" s="236">
        <v>3</v>
      </c>
      <c r="B390" s="48" t="s">
        <v>128</v>
      </c>
      <c r="C390" s="39">
        <f>SUM(C391:C391)</f>
        <v>0</v>
      </c>
      <c r="D390" s="39">
        <f>SUM(D391:D391)</f>
        <v>0</v>
      </c>
      <c r="E390" s="72" t="e">
        <f t="shared" si="16"/>
        <v>#DIV/0!</v>
      </c>
      <c r="F390" s="41">
        <f>SUM(F391:F391)</f>
        <v>1.01</v>
      </c>
      <c r="G390" s="41">
        <f>SUM(G391:G391)</f>
        <v>1.01</v>
      </c>
      <c r="H390" s="42">
        <f>SUM(H391:H391)</f>
        <v>0</v>
      </c>
    </row>
    <row r="391" spans="1:8" ht="15.75" customHeight="1">
      <c r="A391" s="548"/>
      <c r="B391" s="51" t="s">
        <v>140</v>
      </c>
      <c r="C391" s="35"/>
      <c r="D391" s="35"/>
      <c r="E391" s="52" t="e">
        <f t="shared" si="16"/>
        <v>#DIV/0!</v>
      </c>
      <c r="F391" s="36">
        <v>1.01</v>
      </c>
      <c r="G391" s="36">
        <v>1.01</v>
      </c>
      <c r="H391" s="37"/>
    </row>
    <row r="392" spans="1:8" s="65" customFormat="1" ht="15.75" customHeight="1">
      <c r="A392" s="236">
        <v>4</v>
      </c>
      <c r="B392" s="48" t="s">
        <v>125</v>
      </c>
      <c r="C392" s="39">
        <f>SUM(C393:C393)</f>
        <v>50</v>
      </c>
      <c r="D392" s="39">
        <f>SUM(D393:D393)</f>
        <v>0</v>
      </c>
      <c r="E392" s="40">
        <f t="shared" si="16"/>
        <v>32</v>
      </c>
      <c r="F392" s="41">
        <f>SUM(F393:F393)</f>
        <v>1.6</v>
      </c>
      <c r="G392" s="41">
        <f>SUM(G393:G393)</f>
        <v>1.3</v>
      </c>
      <c r="H392" s="42">
        <f>SUM(H393:H393)</f>
        <v>0</v>
      </c>
    </row>
    <row r="393" spans="1:8" ht="15.75" customHeight="1">
      <c r="A393" s="240"/>
      <c r="B393" s="185" t="s">
        <v>96</v>
      </c>
      <c r="C393" s="44">
        <v>50</v>
      </c>
      <c r="D393" s="44"/>
      <c r="E393" s="45">
        <f t="shared" si="16"/>
        <v>32</v>
      </c>
      <c r="F393" s="46">
        <v>1.6</v>
      </c>
      <c r="G393" s="46">
        <v>1.3</v>
      </c>
      <c r="H393" s="47"/>
    </row>
    <row r="394" spans="1:8" ht="15.75" customHeight="1">
      <c r="A394" s="242">
        <v>5</v>
      </c>
      <c r="B394" s="60" t="s">
        <v>23</v>
      </c>
      <c r="C394" s="61">
        <f>SUM(C395:C395)</f>
        <v>360</v>
      </c>
      <c r="D394" s="61">
        <f>SUM(D395:D395)</f>
        <v>0</v>
      </c>
      <c r="E394" s="71">
        <f t="shared" si="16"/>
        <v>2.444444444444444</v>
      </c>
      <c r="F394" s="61">
        <f>SUM(F395:F395)</f>
        <v>0.88</v>
      </c>
      <c r="G394" s="61">
        <f>SUM(G395:G395)</f>
        <v>0.7</v>
      </c>
      <c r="H394" s="63">
        <f>SUM(H395:H395)</f>
        <v>0</v>
      </c>
    </row>
    <row r="395" spans="1:8" ht="15.75" customHeight="1">
      <c r="A395" s="240"/>
      <c r="B395" s="59" t="s">
        <v>96</v>
      </c>
      <c r="C395" s="44">
        <v>360</v>
      </c>
      <c r="D395" s="44"/>
      <c r="E395" s="45">
        <f t="shared" si="16"/>
        <v>2.444444444444444</v>
      </c>
      <c r="F395" s="46">
        <v>0.88</v>
      </c>
      <c r="G395" s="46">
        <v>0.7</v>
      </c>
      <c r="H395" s="47"/>
    </row>
    <row r="396" spans="1:8" ht="15.75" customHeight="1">
      <c r="A396" s="242">
        <v>6</v>
      </c>
      <c r="B396" s="60" t="s">
        <v>134</v>
      </c>
      <c r="C396" s="61">
        <f>SUM(C397:C397)</f>
        <v>150</v>
      </c>
      <c r="D396" s="61">
        <f>SUM(D397:D397)</f>
        <v>0</v>
      </c>
      <c r="E396" s="71">
        <f t="shared" si="16"/>
        <v>16.96</v>
      </c>
      <c r="F396" s="73">
        <f>SUM(F397:F397)</f>
        <v>2.544</v>
      </c>
      <c r="G396" s="73">
        <f>SUM(G397:G397)</f>
        <v>2.544</v>
      </c>
      <c r="H396" s="74">
        <f>SUM(H397:H397)</f>
        <v>0</v>
      </c>
    </row>
    <row r="397" spans="1:8" ht="15.75" customHeight="1">
      <c r="A397" s="240"/>
      <c r="B397" s="49" t="s">
        <v>97</v>
      </c>
      <c r="C397" s="44">
        <v>150</v>
      </c>
      <c r="D397" s="44"/>
      <c r="E397" s="45">
        <f t="shared" si="16"/>
        <v>16.96</v>
      </c>
      <c r="F397" s="46">
        <v>2.544</v>
      </c>
      <c r="G397" s="46">
        <v>2.544</v>
      </c>
      <c r="H397" s="47"/>
    </row>
    <row r="398" spans="1:8" ht="15.75" customHeight="1">
      <c r="A398" s="242">
        <v>7</v>
      </c>
      <c r="B398" s="60" t="s">
        <v>24</v>
      </c>
      <c r="C398" s="61">
        <f>SUM(C399:C400)</f>
        <v>1120</v>
      </c>
      <c r="D398" s="61">
        <f>SUM(D399:D400)</f>
        <v>0</v>
      </c>
      <c r="E398" s="62">
        <f t="shared" si="16"/>
        <v>16.642857142857142</v>
      </c>
      <c r="F398" s="73">
        <f>SUM(F399:F400)</f>
        <v>18.64</v>
      </c>
      <c r="G398" s="73">
        <f>SUM(G399:G400)</f>
        <v>18.64</v>
      </c>
      <c r="H398" s="74">
        <f>SUM(H399:H400)</f>
        <v>0</v>
      </c>
    </row>
    <row r="399" spans="1:8" ht="15.75" customHeight="1">
      <c r="A399" s="243"/>
      <c r="B399" s="229" t="s">
        <v>93</v>
      </c>
      <c r="C399" s="75">
        <v>150</v>
      </c>
      <c r="D399" s="75"/>
      <c r="E399" s="62">
        <f t="shared" si="16"/>
        <v>35</v>
      </c>
      <c r="F399" s="76">
        <v>5.25</v>
      </c>
      <c r="G399" s="76">
        <v>5.25</v>
      </c>
      <c r="H399" s="77"/>
    </row>
    <row r="400" spans="1:8" ht="15.75" customHeight="1">
      <c r="A400" s="240"/>
      <c r="B400" s="59" t="s">
        <v>94</v>
      </c>
      <c r="C400" s="44">
        <v>970</v>
      </c>
      <c r="D400" s="44"/>
      <c r="E400" s="45">
        <f t="shared" si="16"/>
        <v>13.804123711340207</v>
      </c>
      <c r="F400" s="46">
        <v>13.39</v>
      </c>
      <c r="G400" s="46">
        <v>13.39</v>
      </c>
      <c r="H400" s="47"/>
    </row>
    <row r="401" spans="1:8" ht="15.75" customHeight="1">
      <c r="A401" s="242">
        <v>8</v>
      </c>
      <c r="B401" s="60" t="s">
        <v>158</v>
      </c>
      <c r="C401" s="61">
        <f>SUM(C402:C402)</f>
        <v>181</v>
      </c>
      <c r="D401" s="61">
        <f>SUM(D402:D402)</f>
        <v>0</v>
      </c>
      <c r="E401" s="71">
        <f t="shared" si="16"/>
        <v>11.602209944751381</v>
      </c>
      <c r="F401" s="61">
        <f>SUM(F402:F402)</f>
        <v>2.1</v>
      </c>
      <c r="G401" s="61">
        <f>SUM(G402:G402)</f>
        <v>1.9500000000000002</v>
      </c>
      <c r="H401" s="63">
        <f>SUM(H402:H402)</f>
        <v>0</v>
      </c>
    </row>
    <row r="402" spans="1:8" ht="15.75" customHeight="1">
      <c r="A402" s="240"/>
      <c r="B402" s="59" t="s">
        <v>95</v>
      </c>
      <c r="C402" s="44">
        <f>35+146</f>
        <v>181</v>
      </c>
      <c r="D402" s="44"/>
      <c r="E402" s="45">
        <f t="shared" si="16"/>
        <v>11.602209944751381</v>
      </c>
      <c r="F402" s="46">
        <f>1.03+1.07</f>
        <v>2.1</v>
      </c>
      <c r="G402" s="46">
        <f>1.03+0.92</f>
        <v>1.9500000000000002</v>
      </c>
      <c r="H402" s="47"/>
    </row>
    <row r="403" spans="1:8" ht="15.75" customHeight="1">
      <c r="A403" s="242">
        <v>9</v>
      </c>
      <c r="B403" s="60" t="s">
        <v>36</v>
      </c>
      <c r="C403" s="61">
        <f>SUM(C404:C407)</f>
        <v>247</v>
      </c>
      <c r="D403" s="61">
        <f>SUM(D404:D407)</f>
        <v>0</v>
      </c>
      <c r="E403" s="71">
        <f t="shared" si="16"/>
        <v>15.121457489878544</v>
      </c>
      <c r="F403" s="73">
        <f>SUM(F404:F407)</f>
        <v>3.7350000000000003</v>
      </c>
      <c r="G403" s="73">
        <f>SUM(G404:G407)</f>
        <v>3.7350000000000003</v>
      </c>
      <c r="H403" s="74">
        <f>SUM(H404:H407)</f>
        <v>0</v>
      </c>
    </row>
    <row r="404" spans="1:8" ht="15.75" customHeight="1">
      <c r="A404" s="238"/>
      <c r="B404" s="53" t="s">
        <v>94</v>
      </c>
      <c r="C404" s="54">
        <v>30</v>
      </c>
      <c r="D404" s="54"/>
      <c r="E404" s="55">
        <f t="shared" si="16"/>
        <v>4</v>
      </c>
      <c r="F404" s="56">
        <v>0.12</v>
      </c>
      <c r="G404" s="56">
        <v>0.12</v>
      </c>
      <c r="H404" s="57"/>
    </row>
    <row r="405" spans="1:8" ht="15.75" customHeight="1">
      <c r="A405" s="552"/>
      <c r="B405" s="51" t="s">
        <v>96</v>
      </c>
      <c r="C405" s="35">
        <v>85</v>
      </c>
      <c r="D405" s="35"/>
      <c r="E405" s="52">
        <f t="shared" si="16"/>
        <v>2.5058823529411764</v>
      </c>
      <c r="F405" s="36">
        <v>0.213</v>
      </c>
      <c r="G405" s="36">
        <v>0.213</v>
      </c>
      <c r="H405" s="37"/>
    </row>
    <row r="406" spans="1:8" ht="15.75" customHeight="1">
      <c r="A406" s="548"/>
      <c r="B406" s="51" t="s">
        <v>95</v>
      </c>
      <c r="C406" s="35">
        <v>96</v>
      </c>
      <c r="D406" s="35"/>
      <c r="E406" s="52">
        <f t="shared" si="16"/>
        <v>30.333333333333332</v>
      </c>
      <c r="F406" s="36">
        <v>2.912</v>
      </c>
      <c r="G406" s="36">
        <v>2.912</v>
      </c>
      <c r="H406" s="37"/>
    </row>
    <row r="407" spans="1:8" ht="15.75" customHeight="1">
      <c r="A407" s="240"/>
      <c r="B407" s="49" t="s">
        <v>97</v>
      </c>
      <c r="C407" s="44">
        <v>36</v>
      </c>
      <c r="D407" s="44"/>
      <c r="E407" s="45">
        <f t="shared" si="16"/>
        <v>13.61111111111111</v>
      </c>
      <c r="F407" s="46">
        <v>0.49</v>
      </c>
      <c r="G407" s="46">
        <v>0.49</v>
      </c>
      <c r="H407" s="47"/>
    </row>
    <row r="408" spans="1:8" ht="15.75" customHeight="1">
      <c r="A408" s="242">
        <v>10</v>
      </c>
      <c r="B408" s="60" t="s">
        <v>25</v>
      </c>
      <c r="C408" s="61">
        <f>SUM(C409:C409)</f>
        <v>545</v>
      </c>
      <c r="D408" s="61">
        <f>SUM(D409:D409)</f>
        <v>0</v>
      </c>
      <c r="E408" s="71">
        <f t="shared" si="16"/>
        <v>4.280733944954129</v>
      </c>
      <c r="F408" s="73">
        <f>SUM(F409:F409)</f>
        <v>2.333</v>
      </c>
      <c r="G408" s="73">
        <f>SUM(G409:G409)</f>
        <v>2.333</v>
      </c>
      <c r="H408" s="74">
        <f>SUM(H409:H409)</f>
        <v>0</v>
      </c>
    </row>
    <row r="409" spans="1:8" ht="15" customHeight="1">
      <c r="A409" s="240"/>
      <c r="B409" s="59" t="s">
        <v>95</v>
      </c>
      <c r="C409" s="44">
        <v>545</v>
      </c>
      <c r="D409" s="44"/>
      <c r="E409" s="45">
        <f t="shared" si="16"/>
        <v>4.280733944954129</v>
      </c>
      <c r="F409" s="46">
        <v>2.333</v>
      </c>
      <c r="G409" s="46">
        <v>2.333</v>
      </c>
      <c r="H409" s="47"/>
    </row>
    <row r="410" spans="1:8" ht="15.75" customHeight="1">
      <c r="A410" s="236">
        <v>11</v>
      </c>
      <c r="B410" s="219" t="s">
        <v>83</v>
      </c>
      <c r="C410" s="220">
        <f>SUM(C411:C411)</f>
        <v>12</v>
      </c>
      <c r="D410" s="220">
        <f>SUM(D411:D411)</f>
        <v>0</v>
      </c>
      <c r="E410" s="230">
        <f t="shared" si="16"/>
        <v>41.666666666666664</v>
      </c>
      <c r="F410" s="41">
        <f>SUM(F411:F411)</f>
        <v>0.5</v>
      </c>
      <c r="G410" s="41">
        <f>SUM(G411:G411)</f>
        <v>0.5</v>
      </c>
      <c r="H410" s="42">
        <f>SUM(H411:H411)</f>
        <v>0</v>
      </c>
    </row>
    <row r="411" spans="1:8" ht="15.75" customHeight="1">
      <c r="A411" s="245"/>
      <c r="B411" s="222" t="s">
        <v>95</v>
      </c>
      <c r="C411" s="223">
        <v>12</v>
      </c>
      <c r="D411" s="223"/>
      <c r="E411" s="224">
        <f t="shared" si="16"/>
        <v>41.666666666666664</v>
      </c>
      <c r="F411" s="46">
        <v>0.5</v>
      </c>
      <c r="G411" s="46">
        <v>0.5</v>
      </c>
      <c r="H411" s="47"/>
    </row>
    <row r="412" spans="1:8" ht="15.75" customHeight="1">
      <c r="A412" s="242">
        <v>12</v>
      </c>
      <c r="B412" s="60" t="s">
        <v>27</v>
      </c>
      <c r="C412" s="61">
        <f>SUM(C413:C413)</f>
        <v>73</v>
      </c>
      <c r="D412" s="61">
        <f>SUM(D413:D413)</f>
        <v>0</v>
      </c>
      <c r="E412" s="71">
        <f t="shared" si="16"/>
        <v>5.068493150684932</v>
      </c>
      <c r="F412" s="73">
        <f>SUM(F413:F413)</f>
        <v>0.37</v>
      </c>
      <c r="G412" s="73">
        <f>SUM(G413:G413)</f>
        <v>0.35</v>
      </c>
      <c r="H412" s="74">
        <f>SUM(H413:H413)</f>
        <v>0</v>
      </c>
    </row>
    <row r="413" spans="1:8" ht="15.75" customHeight="1">
      <c r="A413" s="551"/>
      <c r="B413" s="43" t="s">
        <v>96</v>
      </c>
      <c r="C413" s="30">
        <v>73</v>
      </c>
      <c r="D413" s="30"/>
      <c r="E413" s="31">
        <f t="shared" si="16"/>
        <v>5.068493150684932</v>
      </c>
      <c r="F413" s="32">
        <v>0.37</v>
      </c>
      <c r="G413" s="32">
        <v>0.35</v>
      </c>
      <c r="H413" s="33"/>
    </row>
    <row r="414" spans="1:8" ht="15.75" customHeight="1">
      <c r="A414" s="236">
        <v>13</v>
      </c>
      <c r="B414" s="38" t="s">
        <v>169</v>
      </c>
      <c r="C414" s="39">
        <f>SUM(C415)</f>
        <v>64</v>
      </c>
      <c r="D414" s="39">
        <f>SUM(D415)</f>
        <v>0</v>
      </c>
      <c r="E414" s="40">
        <f t="shared" si="16"/>
        <v>12.03125</v>
      </c>
      <c r="F414" s="41">
        <f>SUM(F415)</f>
        <v>0.77</v>
      </c>
      <c r="G414" s="41">
        <f>SUM(G415)</f>
        <v>0.77</v>
      </c>
      <c r="H414" s="42">
        <f>SUM(H415)</f>
        <v>0</v>
      </c>
    </row>
    <row r="415" spans="1:8" ht="15.75" customHeight="1">
      <c r="A415" s="240"/>
      <c r="B415" s="49" t="s">
        <v>97</v>
      </c>
      <c r="C415" s="44">
        <v>64</v>
      </c>
      <c r="D415" s="44"/>
      <c r="E415" s="45">
        <f t="shared" si="16"/>
        <v>12.03125</v>
      </c>
      <c r="F415" s="46">
        <v>0.77</v>
      </c>
      <c r="G415" s="46">
        <v>0.77</v>
      </c>
      <c r="H415" s="47"/>
    </row>
    <row r="416" spans="1:8" ht="15.75" customHeight="1">
      <c r="A416" s="236">
        <v>14</v>
      </c>
      <c r="B416" s="38" t="s">
        <v>170</v>
      </c>
      <c r="C416" s="39">
        <f>SUM(C417)</f>
        <v>18</v>
      </c>
      <c r="D416" s="39">
        <f>SUM(D417)</f>
        <v>0</v>
      </c>
      <c r="E416" s="40">
        <f>F416/C416*1000</f>
        <v>11.11111111111111</v>
      </c>
      <c r="F416" s="41">
        <f>SUM(F417)</f>
        <v>0.2</v>
      </c>
      <c r="G416" s="41">
        <f>SUM(G417)</f>
        <v>0.2</v>
      </c>
      <c r="H416" s="42">
        <f>SUM(H417)</f>
        <v>0</v>
      </c>
    </row>
    <row r="417" spans="1:8" ht="15.75" customHeight="1">
      <c r="A417" s="240"/>
      <c r="B417" s="49" t="s">
        <v>95</v>
      </c>
      <c r="C417" s="44">
        <v>18</v>
      </c>
      <c r="D417" s="44"/>
      <c r="E417" s="45">
        <f>F417/C417*1000</f>
        <v>11.11111111111111</v>
      </c>
      <c r="F417" s="46">
        <v>0.2</v>
      </c>
      <c r="G417" s="46">
        <v>0.2</v>
      </c>
      <c r="H417" s="47"/>
    </row>
    <row r="418" spans="1:8" ht="15.75" customHeight="1">
      <c r="A418" s="242">
        <v>15</v>
      </c>
      <c r="B418" s="60" t="s">
        <v>37</v>
      </c>
      <c r="C418" s="61">
        <f>SUM(C419:C420)</f>
        <v>411</v>
      </c>
      <c r="D418" s="61">
        <f>SUM(D419:D420)</f>
        <v>0</v>
      </c>
      <c r="E418" s="71">
        <f t="shared" si="16"/>
        <v>18.19464720194647</v>
      </c>
      <c r="F418" s="73">
        <f>SUM(F419:F420)</f>
        <v>7.478</v>
      </c>
      <c r="G418" s="73">
        <f>SUM(G419:G420)</f>
        <v>7.478</v>
      </c>
      <c r="H418" s="74">
        <f>SUM(H419:H420)</f>
        <v>0</v>
      </c>
    </row>
    <row r="419" spans="1:8" ht="15.75" customHeight="1">
      <c r="A419" s="548"/>
      <c r="B419" s="51" t="s">
        <v>95</v>
      </c>
      <c r="C419" s="35">
        <v>193</v>
      </c>
      <c r="D419" s="35"/>
      <c r="E419" s="52">
        <f t="shared" si="16"/>
        <v>18.43523316062176</v>
      </c>
      <c r="F419" s="36">
        <v>3.558</v>
      </c>
      <c r="G419" s="36">
        <v>3.558</v>
      </c>
      <c r="H419" s="37"/>
    </row>
    <row r="420" spans="1:8" ht="15.75" customHeight="1">
      <c r="A420" s="240"/>
      <c r="B420" s="49" t="s">
        <v>97</v>
      </c>
      <c r="C420" s="44">
        <v>218</v>
      </c>
      <c r="D420" s="44"/>
      <c r="E420" s="45">
        <f t="shared" si="16"/>
        <v>17.98165137614679</v>
      </c>
      <c r="F420" s="46">
        <v>3.92</v>
      </c>
      <c r="G420" s="46">
        <v>3.92</v>
      </c>
      <c r="H420" s="47"/>
    </row>
    <row r="421" spans="1:8" ht="15.75" customHeight="1">
      <c r="A421" s="242">
        <v>16</v>
      </c>
      <c r="B421" s="60" t="s">
        <v>43</v>
      </c>
      <c r="C421" s="61">
        <f>SUM(C422:C423)</f>
        <v>442</v>
      </c>
      <c r="D421" s="61">
        <f>SUM(D422:D423)</f>
        <v>0</v>
      </c>
      <c r="E421" s="71">
        <f t="shared" si="16"/>
        <v>9.846153846153845</v>
      </c>
      <c r="F421" s="73">
        <f>SUM(F422:F423)</f>
        <v>4.351999999999999</v>
      </c>
      <c r="G421" s="73">
        <f>SUM(G422:G423)</f>
        <v>4.311999999999999</v>
      </c>
      <c r="H421" s="74">
        <f>SUM(H422:H423)</f>
        <v>0</v>
      </c>
    </row>
    <row r="422" spans="1:8" ht="15.75" customHeight="1">
      <c r="A422" s="552"/>
      <c r="B422" s="51" t="s">
        <v>96</v>
      </c>
      <c r="C422" s="35">
        <v>312</v>
      </c>
      <c r="D422" s="35"/>
      <c r="E422" s="52">
        <f t="shared" si="16"/>
        <v>0.7051282051282052</v>
      </c>
      <c r="F422" s="36">
        <v>0.22</v>
      </c>
      <c r="G422" s="36">
        <v>0.18</v>
      </c>
      <c r="H422" s="37"/>
    </row>
    <row r="423" spans="1:8" ht="15.75" customHeight="1">
      <c r="A423" s="240"/>
      <c r="B423" s="59" t="s">
        <v>97</v>
      </c>
      <c r="C423" s="44">
        <v>130</v>
      </c>
      <c r="D423" s="44"/>
      <c r="E423" s="45">
        <f t="shared" si="16"/>
        <v>31.784615384615382</v>
      </c>
      <c r="F423" s="46">
        <v>4.132</v>
      </c>
      <c r="G423" s="46">
        <v>4.132</v>
      </c>
      <c r="H423" s="47"/>
    </row>
    <row r="424" spans="1:8" ht="15.75" customHeight="1">
      <c r="A424" s="242">
        <v>17</v>
      </c>
      <c r="B424" s="60" t="s">
        <v>167</v>
      </c>
      <c r="C424" s="61">
        <f>SUM(C425)</f>
        <v>45</v>
      </c>
      <c r="D424" s="61">
        <f>SUM(D425)</f>
        <v>0</v>
      </c>
      <c r="E424" s="370">
        <f t="shared" si="16"/>
        <v>32.88888888888889</v>
      </c>
      <c r="F424" s="73">
        <f>SUM(F425)</f>
        <v>1.48</v>
      </c>
      <c r="G424" s="73">
        <f>SUM(G425)</f>
        <v>1.48</v>
      </c>
      <c r="H424" s="74">
        <f>SUM(H425)</f>
        <v>0</v>
      </c>
    </row>
    <row r="425" spans="1:8" ht="15.75" customHeight="1">
      <c r="A425" s="240"/>
      <c r="B425" s="59" t="s">
        <v>96</v>
      </c>
      <c r="C425" s="44">
        <v>45</v>
      </c>
      <c r="D425" s="44"/>
      <c r="E425" s="233">
        <f t="shared" si="16"/>
        <v>32.88888888888889</v>
      </c>
      <c r="F425" s="46">
        <v>1.48</v>
      </c>
      <c r="G425" s="46">
        <v>1.48</v>
      </c>
      <c r="H425" s="47"/>
    </row>
    <row r="426" spans="1:8" ht="15.75" customHeight="1">
      <c r="A426" s="242">
        <v>18</v>
      </c>
      <c r="B426" s="60" t="s">
        <v>42</v>
      </c>
      <c r="C426" s="61">
        <f>SUM(C427:C428)</f>
        <v>5</v>
      </c>
      <c r="D426" s="61">
        <f>SUM(D427:D428)</f>
        <v>0</v>
      </c>
      <c r="E426" s="235">
        <f t="shared" si="16"/>
        <v>49</v>
      </c>
      <c r="F426" s="73">
        <f>SUM(F427:F428)</f>
        <v>0.245</v>
      </c>
      <c r="G426" s="73">
        <f>SUM(G427:G428)</f>
        <v>0.245</v>
      </c>
      <c r="H426" s="74">
        <f>SUM(H427:H428)</f>
        <v>0</v>
      </c>
    </row>
    <row r="427" spans="1:8" ht="15.75" customHeight="1">
      <c r="A427" s="244"/>
      <c r="B427" s="43" t="s">
        <v>95</v>
      </c>
      <c r="C427" s="30"/>
      <c r="D427" s="30"/>
      <c r="E427" s="234" t="e">
        <f t="shared" si="16"/>
        <v>#DIV/0!</v>
      </c>
      <c r="F427" s="32">
        <v>0.13</v>
      </c>
      <c r="G427" s="32">
        <v>0.13</v>
      </c>
      <c r="H427" s="33"/>
    </row>
    <row r="428" spans="1:8" ht="15.75" customHeight="1">
      <c r="A428" s="240"/>
      <c r="B428" s="59" t="s">
        <v>96</v>
      </c>
      <c r="C428" s="44">
        <v>5</v>
      </c>
      <c r="D428" s="44"/>
      <c r="E428" s="78">
        <f t="shared" si="16"/>
        <v>23</v>
      </c>
      <c r="F428" s="46">
        <v>0.115</v>
      </c>
      <c r="G428" s="46">
        <v>0.115</v>
      </c>
      <c r="H428" s="47"/>
    </row>
    <row r="429" spans="1:8" ht="15.75" customHeight="1">
      <c r="A429" s="242">
        <v>19</v>
      </c>
      <c r="B429" s="60" t="s">
        <v>92</v>
      </c>
      <c r="C429" s="61">
        <f>SUM(C430:C430)</f>
        <v>1000</v>
      </c>
      <c r="D429" s="61">
        <f>SUM(D430:D430)</f>
        <v>0</v>
      </c>
      <c r="E429" s="71">
        <f t="shared" si="16"/>
        <v>10.857</v>
      </c>
      <c r="F429" s="73">
        <f>SUM(F430:F430)</f>
        <v>10.857</v>
      </c>
      <c r="G429" s="73">
        <f>SUM(G430:G430)</f>
        <v>10.857</v>
      </c>
      <c r="H429" s="74">
        <f>SUM(H430:H430)</f>
        <v>0</v>
      </c>
    </row>
    <row r="430" spans="1:8" ht="15.75" customHeight="1">
      <c r="A430" s="240"/>
      <c r="B430" s="59" t="s">
        <v>96</v>
      </c>
      <c r="C430" s="44">
        <v>1000</v>
      </c>
      <c r="D430" s="44"/>
      <c r="E430" s="45">
        <f t="shared" si="16"/>
        <v>10.857</v>
      </c>
      <c r="F430" s="46">
        <v>10.857</v>
      </c>
      <c r="G430" s="46">
        <v>10.857</v>
      </c>
      <c r="H430" s="47"/>
    </row>
    <row r="431" spans="1:8" ht="15.75" customHeight="1">
      <c r="A431" s="242">
        <v>20</v>
      </c>
      <c r="B431" s="60" t="s">
        <v>168</v>
      </c>
      <c r="C431" s="61">
        <f>SUM(C432:C432)</f>
        <v>360</v>
      </c>
      <c r="D431" s="61">
        <f>SUM(D432:D432)</f>
        <v>0</v>
      </c>
      <c r="E431" s="62">
        <f t="shared" si="16"/>
        <v>0.4444444444444445</v>
      </c>
      <c r="F431" s="61">
        <f>SUM(F432:F432)</f>
        <v>0.16</v>
      </c>
      <c r="G431" s="61">
        <f>SUM(G432:G432)</f>
        <v>0.16</v>
      </c>
      <c r="H431" s="63">
        <f>SUM(H432:H432)</f>
        <v>0</v>
      </c>
    </row>
    <row r="432" spans="1:8" ht="15.75" customHeight="1">
      <c r="A432" s="240"/>
      <c r="B432" s="59" t="s">
        <v>96</v>
      </c>
      <c r="C432" s="44">
        <v>360</v>
      </c>
      <c r="D432" s="44"/>
      <c r="E432" s="45">
        <f t="shared" si="16"/>
        <v>0.4444444444444445</v>
      </c>
      <c r="F432" s="46">
        <v>0.16</v>
      </c>
      <c r="G432" s="46">
        <v>0.16</v>
      </c>
      <c r="H432" s="47"/>
    </row>
    <row r="433" spans="1:8" s="65" customFormat="1" ht="15.75" customHeight="1">
      <c r="A433" s="236">
        <v>21</v>
      </c>
      <c r="B433" s="38" t="s">
        <v>62</v>
      </c>
      <c r="C433" s="39">
        <f>SUM(C434)</f>
        <v>104</v>
      </c>
      <c r="D433" s="39">
        <f>SUM(D434)</f>
        <v>0</v>
      </c>
      <c r="E433" s="40">
        <f t="shared" si="16"/>
        <v>1.1923076923076923</v>
      </c>
      <c r="F433" s="41">
        <f>SUM(F434)</f>
        <v>0.124</v>
      </c>
      <c r="G433" s="41">
        <f>SUM(G434)</f>
        <v>0.124</v>
      </c>
      <c r="H433" s="42">
        <f>SUM(H434)</f>
        <v>0</v>
      </c>
    </row>
    <row r="434" spans="1:8" ht="15.75" customHeight="1">
      <c r="A434" s="240"/>
      <c r="B434" s="49" t="s">
        <v>95</v>
      </c>
      <c r="C434" s="44">
        <v>104</v>
      </c>
      <c r="D434" s="44"/>
      <c r="E434" s="45">
        <f t="shared" si="16"/>
        <v>1.1923076923076923</v>
      </c>
      <c r="F434" s="46">
        <v>0.124</v>
      </c>
      <c r="G434" s="46">
        <v>0.124</v>
      </c>
      <c r="H434" s="47"/>
    </row>
    <row r="435" spans="1:8" ht="15.75" customHeight="1">
      <c r="A435" s="242">
        <v>22</v>
      </c>
      <c r="B435" s="60" t="s">
        <v>41</v>
      </c>
      <c r="C435" s="61">
        <f>SUM(C436:C437)</f>
        <v>306</v>
      </c>
      <c r="D435" s="61">
        <f>SUM(D436:D437)</f>
        <v>0</v>
      </c>
      <c r="E435" s="71">
        <f>F435/C435*1000</f>
        <v>22.849673202614376</v>
      </c>
      <c r="F435" s="73">
        <f>SUM(F436:F437)</f>
        <v>6.992</v>
      </c>
      <c r="G435" s="73">
        <f>SUM(G436:G437)</f>
        <v>6.605</v>
      </c>
      <c r="H435" s="74">
        <f>SUM(H436:H437)</f>
        <v>0</v>
      </c>
    </row>
    <row r="436" spans="1:8" ht="15.75" customHeight="1">
      <c r="A436" s="241"/>
      <c r="B436" s="53" t="s">
        <v>93</v>
      </c>
      <c r="C436" s="54">
        <v>90</v>
      </c>
      <c r="D436" s="54"/>
      <c r="E436" s="55">
        <f>F436/C436*1000</f>
        <v>34.5</v>
      </c>
      <c r="F436" s="56">
        <v>3.105</v>
      </c>
      <c r="G436" s="56">
        <v>3.105</v>
      </c>
      <c r="H436" s="57"/>
    </row>
    <row r="437" spans="1:8" ht="15.75" customHeight="1" thickBot="1">
      <c r="A437" s="446"/>
      <c r="B437" s="447" t="s">
        <v>95</v>
      </c>
      <c r="C437" s="448">
        <v>216</v>
      </c>
      <c r="D437" s="448"/>
      <c r="E437" s="449">
        <f t="shared" si="16"/>
        <v>17.99537037037037</v>
      </c>
      <c r="F437" s="450">
        <v>3.887</v>
      </c>
      <c r="G437" s="450">
        <v>3.5</v>
      </c>
      <c r="H437" s="451"/>
    </row>
    <row r="438" spans="1:8" ht="15.75" customHeight="1">
      <c r="A438" s="444" t="s">
        <v>190</v>
      </c>
      <c r="B438" s="445" t="s">
        <v>124</v>
      </c>
      <c r="C438" s="455">
        <f>C386+C388+C390+C392+C394+C396+C398+C401+C403+C408+C410+C412+C414+C418+C421+C424+C426+C429+C431+C433+C435+C416</f>
        <v>9148</v>
      </c>
      <c r="D438" s="455">
        <f>D386+D388+D390+D392+D394+D396+D398+D401+D403+D408+D410+D412+D414+D418+D421+D424+D426+D429+D431+D433+D435+D416</f>
        <v>0</v>
      </c>
      <c r="E438" s="455"/>
      <c r="F438" s="456">
        <f>F386+F388+F390+F392+F394+F396+F398+F401+F403+F408+F410+F412+F414+F418+F421+F424+F426+F429+F431+F433+F435+F416</f>
        <v>72.14499999999998</v>
      </c>
      <c r="G438" s="456">
        <f>G386+G388+G390+G392+G394+G396+G398+G401+G403+G408+G410+G412+G414+G418+G421+G424+G426+G429+G431+G433+G435+G416</f>
        <v>70.568</v>
      </c>
      <c r="H438" s="457">
        <f>H386+H388+H390+H392+H394+H396+H398+H401+H403+H408+H410+H412+H414+H418+H421+H424+H426+H429+H431+H433+H435+H416</f>
        <v>0</v>
      </c>
    </row>
    <row r="439" spans="1:8" ht="15.75" customHeight="1">
      <c r="A439" s="550"/>
      <c r="B439" s="66" t="s">
        <v>52</v>
      </c>
      <c r="C439" s="67"/>
      <c r="D439" s="67"/>
      <c r="E439" s="70"/>
      <c r="F439" s="68"/>
      <c r="G439" s="68"/>
      <c r="H439" s="69"/>
    </row>
    <row r="440" spans="1:8" ht="15.75" customHeight="1">
      <c r="A440" s="242">
        <v>1</v>
      </c>
      <c r="B440" s="60" t="s">
        <v>73</v>
      </c>
      <c r="C440" s="61">
        <f>SUM(C441)</f>
        <v>1155</v>
      </c>
      <c r="D440" s="61">
        <f>SUM(D441)</f>
        <v>0</v>
      </c>
      <c r="E440" s="71">
        <f aca="true" t="shared" si="17" ref="E440:E451">F440/C440*1000</f>
        <v>18</v>
      </c>
      <c r="F440" s="73">
        <f>SUM(F441)</f>
        <v>20.79</v>
      </c>
      <c r="G440" s="73">
        <f>SUM(G441)</f>
        <v>20.79</v>
      </c>
      <c r="H440" s="74">
        <f>SUM(H441)</f>
        <v>0</v>
      </c>
    </row>
    <row r="441" spans="1:8" ht="15.75" customHeight="1">
      <c r="A441" s="240"/>
      <c r="B441" s="59" t="s">
        <v>96</v>
      </c>
      <c r="C441" s="44">
        <v>1155</v>
      </c>
      <c r="D441" s="44"/>
      <c r="E441" s="45">
        <f t="shared" si="17"/>
        <v>18</v>
      </c>
      <c r="F441" s="46">
        <v>20.79</v>
      </c>
      <c r="G441" s="46">
        <v>20.79</v>
      </c>
      <c r="H441" s="47"/>
    </row>
    <row r="442" spans="1:8" ht="15.75" customHeight="1">
      <c r="A442" s="242">
        <v>2</v>
      </c>
      <c r="B442" s="60" t="s">
        <v>119</v>
      </c>
      <c r="C442" s="61">
        <f>SUM(C443)</f>
        <v>19</v>
      </c>
      <c r="D442" s="61">
        <f>SUM(D443)</f>
        <v>0</v>
      </c>
      <c r="E442" s="71">
        <f>F442/C442*1000</f>
        <v>1</v>
      </c>
      <c r="F442" s="73">
        <f>SUM(F443)</f>
        <v>0.019</v>
      </c>
      <c r="G442" s="73">
        <f>SUM(G443)</f>
        <v>0.019</v>
      </c>
      <c r="H442" s="74">
        <f>SUM(H443)</f>
        <v>0</v>
      </c>
    </row>
    <row r="443" spans="1:8" ht="15.75" customHeight="1">
      <c r="A443" s="240"/>
      <c r="B443" s="59" t="s">
        <v>96</v>
      </c>
      <c r="C443" s="44">
        <v>19</v>
      </c>
      <c r="D443" s="44"/>
      <c r="E443" s="45">
        <f>F443/C443*1000</f>
        <v>1</v>
      </c>
      <c r="F443" s="46">
        <v>0.019</v>
      </c>
      <c r="G443" s="46">
        <v>0.019</v>
      </c>
      <c r="H443" s="47"/>
    </row>
    <row r="444" spans="1:8" ht="15.75" customHeight="1">
      <c r="A444" s="236">
        <v>3</v>
      </c>
      <c r="B444" s="48" t="s">
        <v>63</v>
      </c>
      <c r="C444" s="39">
        <f>SUM(C445)</f>
        <v>16</v>
      </c>
      <c r="D444" s="39">
        <f>SUM(D445)</f>
        <v>0</v>
      </c>
      <c r="E444" s="40">
        <f t="shared" si="17"/>
        <v>43.75</v>
      </c>
      <c r="F444" s="41">
        <f>SUM(F445)</f>
        <v>0.7</v>
      </c>
      <c r="G444" s="41">
        <f>SUM(G445)</f>
        <v>0.7</v>
      </c>
      <c r="H444" s="42">
        <f>SUM(H445)</f>
        <v>0</v>
      </c>
    </row>
    <row r="445" spans="1:8" ht="15.75" customHeight="1">
      <c r="A445" s="240"/>
      <c r="B445" s="59" t="s">
        <v>95</v>
      </c>
      <c r="C445" s="44">
        <v>16</v>
      </c>
      <c r="D445" s="44"/>
      <c r="E445" s="45">
        <f t="shared" si="17"/>
        <v>43.75</v>
      </c>
      <c r="F445" s="46">
        <v>0.7</v>
      </c>
      <c r="G445" s="46">
        <v>0.7</v>
      </c>
      <c r="H445" s="47"/>
    </row>
    <row r="446" spans="1:8" ht="15.75" customHeight="1">
      <c r="A446" s="236">
        <v>4</v>
      </c>
      <c r="B446" s="48" t="s">
        <v>139</v>
      </c>
      <c r="C446" s="39">
        <f>SUM(C447)</f>
        <v>66</v>
      </c>
      <c r="D446" s="39">
        <f>SUM(D447)</f>
        <v>0</v>
      </c>
      <c r="E446" s="40">
        <f t="shared" si="17"/>
        <v>8.075757575757576</v>
      </c>
      <c r="F446" s="41">
        <f>SUM(F447)</f>
        <v>0.533</v>
      </c>
      <c r="G446" s="41">
        <f>SUM(G447)</f>
        <v>0.533</v>
      </c>
      <c r="H446" s="42">
        <f>SUM(H447)</f>
        <v>0</v>
      </c>
    </row>
    <row r="447" spans="1:8" ht="15.75" customHeight="1">
      <c r="A447" s="240"/>
      <c r="B447" s="59" t="s">
        <v>95</v>
      </c>
      <c r="C447" s="44">
        <v>66</v>
      </c>
      <c r="D447" s="44"/>
      <c r="E447" s="45">
        <f t="shared" si="17"/>
        <v>8.075757575757576</v>
      </c>
      <c r="F447" s="46">
        <v>0.533</v>
      </c>
      <c r="G447" s="46">
        <v>0.533</v>
      </c>
      <c r="H447" s="47"/>
    </row>
    <row r="448" spans="1:8" ht="15.75" customHeight="1">
      <c r="A448" s="242">
        <v>5</v>
      </c>
      <c r="B448" s="60" t="s">
        <v>88</v>
      </c>
      <c r="C448" s="61">
        <f>SUM(C449:C449)</f>
        <v>0</v>
      </c>
      <c r="D448" s="61">
        <f>SUM(D449:D449)</f>
        <v>0</v>
      </c>
      <c r="E448" s="71" t="e">
        <f t="shared" si="17"/>
        <v>#DIV/0!</v>
      </c>
      <c r="F448" s="73">
        <f>SUM(F449:F449)</f>
        <v>1.6</v>
      </c>
      <c r="G448" s="73">
        <f>SUM(G449:G449)</f>
        <v>1.6</v>
      </c>
      <c r="H448" s="74">
        <f>SUM(H449:H449)</f>
        <v>0</v>
      </c>
    </row>
    <row r="449" spans="1:8" ht="15.75" customHeight="1">
      <c r="A449" s="240"/>
      <c r="B449" s="59" t="s">
        <v>95</v>
      </c>
      <c r="C449" s="44"/>
      <c r="D449" s="44"/>
      <c r="E449" s="45" t="e">
        <f t="shared" si="17"/>
        <v>#DIV/0!</v>
      </c>
      <c r="F449" s="46">
        <v>1.6</v>
      </c>
      <c r="G449" s="46">
        <v>1.6</v>
      </c>
      <c r="H449" s="47"/>
    </row>
    <row r="450" spans="1:8" ht="15.75" customHeight="1">
      <c r="A450" s="236">
        <v>6</v>
      </c>
      <c r="B450" s="48" t="s">
        <v>145</v>
      </c>
      <c r="C450" s="39">
        <f>SUM(C451:C451)</f>
        <v>200</v>
      </c>
      <c r="D450" s="39">
        <f>SUM(D451:D451)</f>
        <v>0</v>
      </c>
      <c r="E450" s="40">
        <f t="shared" si="17"/>
        <v>21</v>
      </c>
      <c r="F450" s="41">
        <f>SUM(F451:F451)</f>
        <v>4.2</v>
      </c>
      <c r="G450" s="41">
        <f>SUM(G451:G451)</f>
        <v>4.2</v>
      </c>
      <c r="H450" s="42">
        <f>SUM(H451:H451)</f>
        <v>0</v>
      </c>
    </row>
    <row r="451" spans="1:8" ht="15.75" customHeight="1">
      <c r="A451" s="240"/>
      <c r="B451" s="59" t="s">
        <v>96</v>
      </c>
      <c r="C451" s="44">
        <v>200</v>
      </c>
      <c r="D451" s="44"/>
      <c r="E451" s="45">
        <f t="shared" si="17"/>
        <v>21</v>
      </c>
      <c r="F451" s="46">
        <v>4.2</v>
      </c>
      <c r="G451" s="46">
        <v>4.2</v>
      </c>
      <c r="H451" s="47"/>
    </row>
    <row r="452" spans="1:8" ht="15.75" customHeight="1">
      <c r="A452" s="242">
        <v>7</v>
      </c>
      <c r="B452" s="60" t="s">
        <v>8</v>
      </c>
      <c r="C452" s="61">
        <f>SUM(C453:C455)</f>
        <v>476</v>
      </c>
      <c r="D452" s="61">
        <f>SUM(D453:D455)</f>
        <v>0</v>
      </c>
      <c r="E452" s="71">
        <f>F452/C452*1000</f>
        <v>20</v>
      </c>
      <c r="F452" s="73">
        <f>SUM(F453:F455)</f>
        <v>9.52</v>
      </c>
      <c r="G452" s="73">
        <f>SUM(G453:G455)</f>
        <v>9.52</v>
      </c>
      <c r="H452" s="74">
        <f>SUM(H453:H455)</f>
        <v>0</v>
      </c>
    </row>
    <row r="453" spans="1:8" ht="15.75" customHeight="1">
      <c r="A453" s="243"/>
      <c r="B453" s="229" t="s">
        <v>94</v>
      </c>
      <c r="C453" s="75">
        <v>51</v>
      </c>
      <c r="D453" s="75"/>
      <c r="E453" s="62">
        <f>F453/C453*1000</f>
        <v>2.352941176470588</v>
      </c>
      <c r="F453" s="76">
        <v>0.12</v>
      </c>
      <c r="G453" s="76">
        <v>0.12</v>
      </c>
      <c r="H453" s="77"/>
    </row>
    <row r="454" spans="1:8" ht="15.75" customHeight="1">
      <c r="A454" s="547"/>
      <c r="B454" s="43" t="s">
        <v>95</v>
      </c>
      <c r="C454" s="30">
        <v>50</v>
      </c>
      <c r="D454" s="30"/>
      <c r="E454" s="31">
        <f>F454/C454*1000</f>
        <v>83</v>
      </c>
      <c r="F454" s="32">
        <v>4.15</v>
      </c>
      <c r="G454" s="32">
        <v>4.15</v>
      </c>
      <c r="H454" s="33"/>
    </row>
    <row r="455" spans="1:8" ht="15.75" customHeight="1" thickBot="1">
      <c r="A455" s="552"/>
      <c r="B455" s="51" t="s">
        <v>96</v>
      </c>
      <c r="C455" s="35">
        <v>375</v>
      </c>
      <c r="D455" s="35"/>
      <c r="E455" s="52">
        <f>F455/C455*1000</f>
        <v>14</v>
      </c>
      <c r="F455" s="36">
        <v>5.25</v>
      </c>
      <c r="G455" s="36">
        <v>5.25</v>
      </c>
      <c r="H455" s="37"/>
    </row>
    <row r="456" spans="1:8" ht="15.75" customHeight="1" thickBot="1">
      <c r="A456" s="442" t="s">
        <v>164</v>
      </c>
      <c r="B456" s="443" t="s">
        <v>123</v>
      </c>
      <c r="C456" s="458">
        <f>C440+C444+C446++C448+C450+C452+C442</f>
        <v>1932</v>
      </c>
      <c r="D456" s="458">
        <f>D440+D444+D446++D448+D450+D452+D442</f>
        <v>0</v>
      </c>
      <c r="E456" s="458"/>
      <c r="F456" s="458">
        <f>F440+F444+F446++F448+F450+F452+F442</f>
        <v>37.362</v>
      </c>
      <c r="G456" s="458">
        <f>G440+G444+G446++G448+G450+G452+G442</f>
        <v>37.362</v>
      </c>
      <c r="H456" s="459">
        <f>H440+H444+H446++H448+H450+H452+H442</f>
        <v>0</v>
      </c>
    </row>
    <row r="457" spans="1:8" ht="15.75" customHeight="1" thickBot="1">
      <c r="A457" s="246" t="s">
        <v>164</v>
      </c>
      <c r="B457" s="225" t="s">
        <v>10</v>
      </c>
      <c r="C457" s="226">
        <f>C456+C438+C384</f>
        <v>26030</v>
      </c>
      <c r="D457" s="226">
        <f>D456+D438+D384</f>
        <v>0</v>
      </c>
      <c r="E457" s="227"/>
      <c r="F457" s="231">
        <f>F456+F438+F384</f>
        <v>542.6149999999999</v>
      </c>
      <c r="G457" s="231">
        <f>G456+G438+G384</f>
        <v>357.53000000000003</v>
      </c>
      <c r="H457" s="232">
        <f>H456+H438+H384</f>
        <v>161.782</v>
      </c>
    </row>
    <row r="458" spans="1:8" ht="15.75" customHeight="1">
      <c r="A458" s="549" t="s">
        <v>46</v>
      </c>
      <c r="B458" s="16" t="s">
        <v>15</v>
      </c>
      <c r="C458" s="17"/>
      <c r="D458" s="17"/>
      <c r="E458" s="17"/>
      <c r="F458" s="18"/>
      <c r="G458" s="18"/>
      <c r="H458" s="19"/>
    </row>
    <row r="459" spans="1:8" ht="15.75" customHeight="1">
      <c r="A459" s="550"/>
      <c r="B459" s="66" t="s">
        <v>54</v>
      </c>
      <c r="C459" s="67"/>
      <c r="D459" s="67"/>
      <c r="E459" s="67"/>
      <c r="F459" s="68"/>
      <c r="G459" s="68"/>
      <c r="H459" s="69"/>
    </row>
    <row r="460" spans="1:8" ht="15.75" customHeight="1">
      <c r="A460" s="239">
        <v>1</v>
      </c>
      <c r="B460" s="24" t="s">
        <v>29</v>
      </c>
      <c r="C460" s="25">
        <f>SUM(C461:C462)</f>
        <v>1393</v>
      </c>
      <c r="D460" s="25">
        <f>SUM(D461:D462)</f>
        <v>0</v>
      </c>
      <c r="E460" s="26">
        <f aca="true" t="shared" si="18" ref="E460:E477">F460/C460*1000</f>
        <v>18.12060301507538</v>
      </c>
      <c r="F460" s="27">
        <f>SUM(F461:F462)</f>
        <v>25.242</v>
      </c>
      <c r="G460" s="27">
        <f>SUM(G461:G462)</f>
        <v>19.262</v>
      </c>
      <c r="H460" s="28">
        <f>SUM(H461:H462)</f>
        <v>0</v>
      </c>
    </row>
    <row r="461" spans="1:8" ht="15.75" customHeight="1">
      <c r="A461" s="551"/>
      <c r="B461" s="29" t="s">
        <v>96</v>
      </c>
      <c r="C461" s="30">
        <v>230</v>
      </c>
      <c r="D461" s="30"/>
      <c r="E461" s="31">
        <f t="shared" si="18"/>
        <v>26.000000000000004</v>
      </c>
      <c r="F461" s="32">
        <v>5.98</v>
      </c>
      <c r="G461" s="32"/>
      <c r="H461" s="33"/>
    </row>
    <row r="462" spans="1:8" ht="15.75" customHeight="1">
      <c r="A462" s="548"/>
      <c r="B462" s="34" t="s">
        <v>97</v>
      </c>
      <c r="C462" s="35">
        <v>1163</v>
      </c>
      <c r="D462" s="35"/>
      <c r="E462" s="31">
        <f t="shared" si="18"/>
        <v>16.562338779019775</v>
      </c>
      <c r="F462" s="36">
        <v>19.262</v>
      </c>
      <c r="G462" s="36">
        <v>19.262</v>
      </c>
      <c r="H462" s="37"/>
    </row>
    <row r="463" spans="1:8" ht="15.75" customHeight="1">
      <c r="A463" s="236">
        <v>2</v>
      </c>
      <c r="B463" s="48" t="s">
        <v>17</v>
      </c>
      <c r="C463" s="39">
        <f>SUM(C464:C464)</f>
        <v>105</v>
      </c>
      <c r="D463" s="39">
        <f>SUM(D464:D464)</f>
        <v>0</v>
      </c>
      <c r="E463" s="40">
        <f t="shared" si="18"/>
        <v>12</v>
      </c>
      <c r="F463" s="41">
        <f>SUM(F464:F464)</f>
        <v>1.26</v>
      </c>
      <c r="G463" s="41">
        <f>SUM(G464:G464)</f>
        <v>1.26</v>
      </c>
      <c r="H463" s="42">
        <f>SUM(H464:H464)</f>
        <v>0</v>
      </c>
    </row>
    <row r="464" spans="1:8" ht="15.75" customHeight="1">
      <c r="A464" s="551"/>
      <c r="B464" s="43" t="s">
        <v>96</v>
      </c>
      <c r="C464" s="30">
        <v>105</v>
      </c>
      <c r="D464" s="30"/>
      <c r="E464" s="31">
        <f t="shared" si="18"/>
        <v>12</v>
      </c>
      <c r="F464" s="32">
        <v>1.26</v>
      </c>
      <c r="G464" s="32">
        <v>1.26</v>
      </c>
      <c r="H464" s="33"/>
    </row>
    <row r="465" spans="1:8" ht="15.75" customHeight="1">
      <c r="A465" s="236">
        <v>3</v>
      </c>
      <c r="B465" s="48" t="s">
        <v>18</v>
      </c>
      <c r="C465" s="39">
        <f>SUM(C466:C466)</f>
        <v>25</v>
      </c>
      <c r="D465" s="39">
        <f>SUM(D466:D466)</f>
        <v>0</v>
      </c>
      <c r="E465" s="40">
        <f t="shared" si="18"/>
        <v>27.999999999999996</v>
      </c>
      <c r="F465" s="41">
        <f>SUM(F466:F466)</f>
        <v>0.7</v>
      </c>
      <c r="G465" s="41">
        <f>SUM(G466:G466)</f>
        <v>0.7</v>
      </c>
      <c r="H465" s="42">
        <f>SUM(H466:H466)</f>
        <v>0</v>
      </c>
    </row>
    <row r="466" spans="1:8" ht="15.75" customHeight="1">
      <c r="A466" s="240"/>
      <c r="B466" s="59" t="s">
        <v>96</v>
      </c>
      <c r="C466" s="44">
        <v>25</v>
      </c>
      <c r="D466" s="44"/>
      <c r="E466" s="45">
        <f t="shared" si="18"/>
        <v>27.999999999999996</v>
      </c>
      <c r="F466" s="46">
        <v>0.7</v>
      </c>
      <c r="G466" s="46">
        <v>0.7</v>
      </c>
      <c r="H466" s="47"/>
    </row>
    <row r="467" spans="1:8" ht="15.75" customHeight="1">
      <c r="A467" s="236">
        <v>5</v>
      </c>
      <c r="B467" s="48" t="s">
        <v>50</v>
      </c>
      <c r="C467" s="39">
        <f>SUM(C468:C468)</f>
        <v>0</v>
      </c>
      <c r="D467" s="39">
        <f>SUM(D468:D468)</f>
        <v>0</v>
      </c>
      <c r="E467" s="40" t="e">
        <f t="shared" si="18"/>
        <v>#DIV/0!</v>
      </c>
      <c r="F467" s="41">
        <f>SUM(F468:F468)</f>
        <v>2.56</v>
      </c>
      <c r="G467" s="41">
        <f>SUM(G468:G468)</f>
        <v>2.56</v>
      </c>
      <c r="H467" s="42">
        <f>SUM(H468:H468)</f>
        <v>0</v>
      </c>
    </row>
    <row r="468" spans="1:8" ht="15.75" customHeight="1">
      <c r="A468" s="548"/>
      <c r="B468" s="51" t="s">
        <v>95</v>
      </c>
      <c r="C468" s="35"/>
      <c r="D468" s="35"/>
      <c r="E468" s="52" t="e">
        <f t="shared" si="18"/>
        <v>#DIV/0!</v>
      </c>
      <c r="F468" s="36">
        <v>2.56</v>
      </c>
      <c r="G468" s="36">
        <v>2.56</v>
      </c>
      <c r="H468" s="37"/>
    </row>
    <row r="469" spans="1:8" ht="15.75" customHeight="1">
      <c r="A469" s="236">
        <v>7</v>
      </c>
      <c r="B469" s="48" t="s">
        <v>152</v>
      </c>
      <c r="C469" s="39">
        <f>SUM(C470)</f>
        <v>4</v>
      </c>
      <c r="D469" s="39">
        <f>SUM(D470)</f>
        <v>0</v>
      </c>
      <c r="E469" s="40">
        <f t="shared" si="18"/>
        <v>3.25</v>
      </c>
      <c r="F469" s="41">
        <f>SUM(F470)</f>
        <v>0.013</v>
      </c>
      <c r="G469" s="41">
        <f>SUM(G470)</f>
        <v>0.013</v>
      </c>
      <c r="H469" s="42">
        <f>SUM(H470)</f>
        <v>0</v>
      </c>
    </row>
    <row r="470" spans="1:8" ht="15.75" customHeight="1">
      <c r="A470" s="240"/>
      <c r="B470" s="59" t="s">
        <v>96</v>
      </c>
      <c r="C470" s="44">
        <v>4</v>
      </c>
      <c r="D470" s="44"/>
      <c r="E470" s="45">
        <f t="shared" si="18"/>
        <v>3.25</v>
      </c>
      <c r="F470" s="46">
        <v>0.013</v>
      </c>
      <c r="G470" s="46">
        <v>0.013</v>
      </c>
      <c r="H470" s="47"/>
    </row>
    <row r="471" spans="1:8" ht="15.75" customHeight="1">
      <c r="A471" s="236">
        <v>8</v>
      </c>
      <c r="B471" s="48" t="s">
        <v>20</v>
      </c>
      <c r="C471" s="39">
        <f>SUM(C472:C473)</f>
        <v>660</v>
      </c>
      <c r="D471" s="39">
        <f>SUM(D472:D473)</f>
        <v>0</v>
      </c>
      <c r="E471" s="40">
        <f t="shared" si="18"/>
        <v>67.58636363636364</v>
      </c>
      <c r="F471" s="41">
        <f>SUM(F472:F473)</f>
        <v>44.607</v>
      </c>
      <c r="G471" s="41">
        <f>SUM(G472:G473)</f>
        <v>28.928</v>
      </c>
      <c r="H471" s="42">
        <f>SUM(H472:H473)</f>
        <v>0</v>
      </c>
    </row>
    <row r="472" spans="1:8" ht="15.75" customHeight="1">
      <c r="A472" s="547"/>
      <c r="B472" s="43" t="s">
        <v>95</v>
      </c>
      <c r="C472" s="30"/>
      <c r="D472" s="30"/>
      <c r="E472" s="31" t="e">
        <f t="shared" si="18"/>
        <v>#DIV/0!</v>
      </c>
      <c r="F472" s="32">
        <v>5.628</v>
      </c>
      <c r="G472" s="32">
        <v>5.628</v>
      </c>
      <c r="H472" s="33"/>
    </row>
    <row r="473" spans="1:8" ht="15.75" customHeight="1">
      <c r="A473" s="551"/>
      <c r="B473" s="43" t="s">
        <v>96</v>
      </c>
      <c r="C473" s="30">
        <v>660</v>
      </c>
      <c r="D473" s="30"/>
      <c r="E473" s="31">
        <f t="shared" si="18"/>
        <v>59.059090909090905</v>
      </c>
      <c r="F473" s="32">
        <v>38.979</v>
      </c>
      <c r="G473" s="32">
        <v>23.3</v>
      </c>
      <c r="H473" s="33"/>
    </row>
    <row r="474" spans="1:8" s="65" customFormat="1" ht="15.75" customHeight="1">
      <c r="A474" s="236">
        <v>9</v>
      </c>
      <c r="B474" s="48" t="s">
        <v>51</v>
      </c>
      <c r="C474" s="39">
        <f>SUM(C475:C477)</f>
        <v>215</v>
      </c>
      <c r="D474" s="39">
        <f>SUM(D475:D477)</f>
        <v>0</v>
      </c>
      <c r="E474" s="40">
        <f t="shared" si="18"/>
        <v>53.84651162790698</v>
      </c>
      <c r="F474" s="41">
        <f>SUM(F475:F477)</f>
        <v>11.577</v>
      </c>
      <c r="G474" s="41">
        <f>SUM(G475:G477)</f>
        <v>11.577</v>
      </c>
      <c r="H474" s="42">
        <f>SUM(H475:H477)</f>
        <v>0</v>
      </c>
    </row>
    <row r="475" spans="1:8" ht="15.75" customHeight="1">
      <c r="A475" s="547"/>
      <c r="B475" s="43" t="s">
        <v>95</v>
      </c>
      <c r="C475" s="30"/>
      <c r="D475" s="30"/>
      <c r="E475" s="31" t="e">
        <f t="shared" si="18"/>
        <v>#DIV/0!</v>
      </c>
      <c r="F475" s="32">
        <v>5.262</v>
      </c>
      <c r="G475" s="32">
        <v>5.262</v>
      </c>
      <c r="H475" s="33"/>
    </row>
    <row r="476" spans="1:8" ht="15.75" customHeight="1">
      <c r="A476" s="552"/>
      <c r="B476" s="51" t="s">
        <v>96</v>
      </c>
      <c r="C476" s="35">
        <v>155</v>
      </c>
      <c r="D476" s="35"/>
      <c r="E476" s="31">
        <f t="shared" si="18"/>
        <v>32.03225806451613</v>
      </c>
      <c r="F476" s="36">
        <v>4.965</v>
      </c>
      <c r="G476" s="36">
        <v>4.965</v>
      </c>
      <c r="H476" s="37"/>
    </row>
    <row r="477" spans="1:8" ht="15.75" customHeight="1">
      <c r="A477" s="240"/>
      <c r="B477" s="49" t="s">
        <v>97</v>
      </c>
      <c r="C477" s="44">
        <v>60</v>
      </c>
      <c r="D477" s="44"/>
      <c r="E477" s="45">
        <f t="shared" si="18"/>
        <v>22.500000000000004</v>
      </c>
      <c r="F477" s="46">
        <v>1.35</v>
      </c>
      <c r="G477" s="46">
        <v>1.35</v>
      </c>
      <c r="H477" s="47"/>
    </row>
    <row r="478" spans="1:8" ht="15.75" customHeight="1">
      <c r="A478" s="274" t="s">
        <v>46</v>
      </c>
      <c r="B478" s="275" t="s">
        <v>122</v>
      </c>
      <c r="C478" s="276">
        <f>C460+C463+C465+C467+C469+C471+C474</f>
        <v>2402</v>
      </c>
      <c r="D478" s="276">
        <f>D460+D463+D465+D467+D469+D471+D474</f>
        <v>0</v>
      </c>
      <c r="E478" s="276"/>
      <c r="F478" s="460">
        <f>F460+F463+F465+F467+F469+F471+F474</f>
        <v>85.959</v>
      </c>
      <c r="G478" s="460">
        <f>G460+G463+G465+G467+G469+G471+G474</f>
        <v>64.3</v>
      </c>
      <c r="H478" s="461">
        <f>H460+H463+H465+H467+H469+H471+H474</f>
        <v>0</v>
      </c>
    </row>
    <row r="479" spans="1:8" ht="15.75" customHeight="1">
      <c r="A479" s="550"/>
      <c r="B479" s="66" t="s">
        <v>55</v>
      </c>
      <c r="C479" s="67"/>
      <c r="D479" s="67"/>
      <c r="E479" s="70"/>
      <c r="F479" s="68"/>
      <c r="G479" s="68"/>
      <c r="H479" s="69"/>
    </row>
    <row r="480" spans="1:8" s="65" customFormat="1" ht="15.75" customHeight="1">
      <c r="A480" s="236">
        <v>1</v>
      </c>
      <c r="B480" s="38" t="s">
        <v>57</v>
      </c>
      <c r="C480" s="39">
        <f>SUM(C481:C481)</f>
        <v>0</v>
      </c>
      <c r="D480" s="39">
        <f>SUM(D481:D481)</f>
        <v>0</v>
      </c>
      <c r="E480" s="40" t="e">
        <f>F480/C480*1000</f>
        <v>#DIV/0!</v>
      </c>
      <c r="F480" s="41">
        <f>SUM(F481:F481)</f>
        <v>0.38</v>
      </c>
      <c r="G480" s="41">
        <f>SUM(G481:G481)</f>
        <v>0.38</v>
      </c>
      <c r="H480" s="42">
        <f>SUM(H481:H481)</f>
        <v>0</v>
      </c>
    </row>
    <row r="481" spans="1:8" ht="15.75" customHeight="1">
      <c r="A481" s="547"/>
      <c r="B481" s="43" t="s">
        <v>95</v>
      </c>
      <c r="C481" s="30"/>
      <c r="D481" s="30"/>
      <c r="E481" s="31" t="e">
        <f>F481/C481*1000</f>
        <v>#DIV/0!</v>
      </c>
      <c r="F481" s="32">
        <v>0.38</v>
      </c>
      <c r="G481" s="32">
        <v>0.38</v>
      </c>
      <c r="H481" s="33"/>
    </row>
    <row r="482" spans="1:8" s="65" customFormat="1" ht="15.75" customHeight="1">
      <c r="A482" s="236">
        <v>2</v>
      </c>
      <c r="B482" s="48" t="s">
        <v>125</v>
      </c>
      <c r="C482" s="39">
        <f>SUM(C483:C483)</f>
        <v>0</v>
      </c>
      <c r="D482" s="39">
        <f>SUM(D483:D483)</f>
        <v>0</v>
      </c>
      <c r="E482" s="40" t="e">
        <f>F482/C482*1000</f>
        <v>#DIV/0!</v>
      </c>
      <c r="F482" s="41">
        <f>SUM(F483:F483)</f>
        <v>4.507</v>
      </c>
      <c r="G482" s="41">
        <f>SUM(G483:G483)</f>
        <v>4.507</v>
      </c>
      <c r="H482" s="42">
        <f>SUM(H483:H483)</f>
        <v>0</v>
      </c>
    </row>
    <row r="483" spans="1:8" ht="15.75" customHeight="1">
      <c r="A483" s="240"/>
      <c r="B483" s="59" t="s">
        <v>95</v>
      </c>
      <c r="C483" s="44"/>
      <c r="D483" s="44"/>
      <c r="E483" s="45" t="e">
        <f>F483/C483*1000</f>
        <v>#DIV/0!</v>
      </c>
      <c r="F483" s="46">
        <v>4.507</v>
      </c>
      <c r="G483" s="46">
        <v>4.507</v>
      </c>
      <c r="H483" s="47"/>
    </row>
    <row r="484" spans="1:8" ht="15.75" customHeight="1">
      <c r="A484" s="236">
        <v>3</v>
      </c>
      <c r="B484" s="48" t="s">
        <v>158</v>
      </c>
      <c r="C484" s="39">
        <f>SUM(C485:C485)</f>
        <v>0</v>
      </c>
      <c r="D484" s="39">
        <f>SUM(D485:D485)</f>
        <v>0</v>
      </c>
      <c r="E484" s="40" t="e">
        <f aca="true" t="shared" si="19" ref="E484:E497">F484/C484*1000</f>
        <v>#DIV/0!</v>
      </c>
      <c r="F484" s="39">
        <f>SUM(F485:F485)</f>
        <v>7.3</v>
      </c>
      <c r="G484" s="39">
        <f>SUM(G485:G485)</f>
        <v>7.3</v>
      </c>
      <c r="H484" s="366">
        <f>SUM(H485:H485)</f>
        <v>0</v>
      </c>
    </row>
    <row r="485" spans="1:8" ht="15.75" customHeight="1">
      <c r="A485" s="240"/>
      <c r="B485" s="59" t="s">
        <v>95</v>
      </c>
      <c r="C485" s="44"/>
      <c r="D485" s="44"/>
      <c r="E485" s="45" t="e">
        <f t="shared" si="19"/>
        <v>#DIV/0!</v>
      </c>
      <c r="F485" s="46">
        <v>7.3</v>
      </c>
      <c r="G485" s="46">
        <v>7.3</v>
      </c>
      <c r="H485" s="47"/>
    </row>
    <row r="486" spans="1:8" ht="15.75" customHeight="1">
      <c r="A486" s="242">
        <v>4</v>
      </c>
      <c r="B486" s="60" t="s">
        <v>36</v>
      </c>
      <c r="C486" s="61">
        <f>SUM(C487:C487)</f>
        <v>42</v>
      </c>
      <c r="D486" s="61">
        <f>SUM(D487:D487)</f>
        <v>0</v>
      </c>
      <c r="E486" s="71">
        <f t="shared" si="19"/>
        <v>0.5</v>
      </c>
      <c r="F486" s="73">
        <f>SUM(F487:F487)</f>
        <v>0.021</v>
      </c>
      <c r="G486" s="73">
        <f>SUM(G487:G487)</f>
        <v>0.021</v>
      </c>
      <c r="H486" s="74">
        <f>SUM(H487:H487)</f>
        <v>0</v>
      </c>
    </row>
    <row r="487" spans="1:8" ht="15.75" customHeight="1">
      <c r="A487" s="240"/>
      <c r="B487" s="59" t="s">
        <v>96</v>
      </c>
      <c r="C487" s="44">
        <v>42</v>
      </c>
      <c r="D487" s="44"/>
      <c r="E487" s="45">
        <f t="shared" si="19"/>
        <v>0.5</v>
      </c>
      <c r="F487" s="46">
        <v>0.021</v>
      </c>
      <c r="G487" s="46">
        <v>0.021</v>
      </c>
      <c r="H487" s="47"/>
    </row>
    <row r="488" spans="1:8" ht="15.75" customHeight="1">
      <c r="A488" s="236">
        <v>5</v>
      </c>
      <c r="B488" s="48" t="s">
        <v>26</v>
      </c>
      <c r="C488" s="39">
        <f>SUM(C489:C489)</f>
        <v>100</v>
      </c>
      <c r="D488" s="39">
        <f>SUM(D489:D489)</f>
        <v>0</v>
      </c>
      <c r="E488" s="40">
        <f t="shared" si="19"/>
        <v>19.110000000000003</v>
      </c>
      <c r="F488" s="41">
        <f>SUM(F489:F489)</f>
        <v>1.911</v>
      </c>
      <c r="G488" s="41">
        <f>SUM(G489:G489)</f>
        <v>1.911</v>
      </c>
      <c r="H488" s="42">
        <f>SUM(H489:H489)</f>
        <v>0</v>
      </c>
    </row>
    <row r="489" spans="1:8" ht="15.75" customHeight="1">
      <c r="A489" s="240"/>
      <c r="B489" s="59" t="s">
        <v>96</v>
      </c>
      <c r="C489" s="44">
        <v>100</v>
      </c>
      <c r="D489" s="44"/>
      <c r="E489" s="45">
        <f t="shared" si="19"/>
        <v>19.110000000000003</v>
      </c>
      <c r="F489" s="46">
        <v>1.911</v>
      </c>
      <c r="G489" s="46">
        <v>1.911</v>
      </c>
      <c r="H489" s="47"/>
    </row>
    <row r="490" spans="1:8" ht="15.75" customHeight="1">
      <c r="A490" s="242">
        <v>6</v>
      </c>
      <c r="B490" s="60" t="s">
        <v>27</v>
      </c>
      <c r="C490" s="61">
        <f>SUM(C491:C491)</f>
        <v>85</v>
      </c>
      <c r="D490" s="61">
        <f>SUM(D491:D491)</f>
        <v>0</v>
      </c>
      <c r="E490" s="71">
        <f t="shared" si="19"/>
        <v>15.529411764705884</v>
      </c>
      <c r="F490" s="73">
        <f>SUM(F491:F491)</f>
        <v>1.32</v>
      </c>
      <c r="G490" s="73">
        <f>SUM(G491:G491)</f>
        <v>1.32</v>
      </c>
      <c r="H490" s="74">
        <f>SUM(H491:H491)</f>
        <v>0</v>
      </c>
    </row>
    <row r="491" spans="1:8" ht="15.75" customHeight="1">
      <c r="A491" s="551"/>
      <c r="B491" s="43" t="s">
        <v>96</v>
      </c>
      <c r="C491" s="30">
        <v>85</v>
      </c>
      <c r="D491" s="30"/>
      <c r="E491" s="31">
        <f t="shared" si="19"/>
        <v>15.529411764705884</v>
      </c>
      <c r="F491" s="32">
        <v>1.32</v>
      </c>
      <c r="G491" s="32">
        <v>1.32</v>
      </c>
      <c r="H491" s="33"/>
    </row>
    <row r="492" spans="1:8" ht="15.75" customHeight="1">
      <c r="A492" s="236">
        <v>7</v>
      </c>
      <c r="B492" s="38" t="s">
        <v>161</v>
      </c>
      <c r="C492" s="39">
        <f>SUM(C493)</f>
        <v>164</v>
      </c>
      <c r="D492" s="39">
        <f>SUM(D493)</f>
        <v>0</v>
      </c>
      <c r="E492" s="40">
        <f t="shared" si="19"/>
        <v>5.7926829268292686</v>
      </c>
      <c r="F492" s="41">
        <f>SUM(F493)</f>
        <v>0.95</v>
      </c>
      <c r="G492" s="41">
        <f>SUM(G493)</f>
        <v>0.95</v>
      </c>
      <c r="H492" s="42">
        <f>SUM(H493)</f>
        <v>0</v>
      </c>
    </row>
    <row r="493" spans="1:8" ht="15.75" customHeight="1">
      <c r="A493" s="240"/>
      <c r="B493" s="49" t="s">
        <v>97</v>
      </c>
      <c r="C493" s="44">
        <v>164</v>
      </c>
      <c r="D493" s="44"/>
      <c r="E493" s="45">
        <f t="shared" si="19"/>
        <v>5.7926829268292686</v>
      </c>
      <c r="F493" s="46">
        <v>0.95</v>
      </c>
      <c r="G493" s="46">
        <v>0.95</v>
      </c>
      <c r="H493" s="47"/>
    </row>
    <row r="494" spans="1:8" ht="15.75" customHeight="1">
      <c r="A494" s="242">
        <v>8</v>
      </c>
      <c r="B494" s="60" t="s">
        <v>37</v>
      </c>
      <c r="C494" s="61">
        <f>SUM(C495:C495)</f>
        <v>600</v>
      </c>
      <c r="D494" s="61">
        <f>SUM(D495:D495)</f>
        <v>0</v>
      </c>
      <c r="E494" s="71">
        <f t="shared" si="19"/>
        <v>1.575</v>
      </c>
      <c r="F494" s="73">
        <f>SUM(F495:F495)</f>
        <v>0.945</v>
      </c>
      <c r="G494" s="73">
        <f>SUM(G495:G495)</f>
        <v>0.945</v>
      </c>
      <c r="H494" s="74">
        <f>SUM(H495:H495)</f>
        <v>0</v>
      </c>
    </row>
    <row r="495" spans="1:8" ht="15.75" customHeight="1">
      <c r="A495" s="240"/>
      <c r="B495" s="49" t="s">
        <v>97</v>
      </c>
      <c r="C495" s="44">
        <v>600</v>
      </c>
      <c r="D495" s="44"/>
      <c r="E495" s="45">
        <f t="shared" si="19"/>
        <v>1.575</v>
      </c>
      <c r="F495" s="46">
        <v>0.945</v>
      </c>
      <c r="G495" s="46">
        <v>0.945</v>
      </c>
      <c r="H495" s="47"/>
    </row>
    <row r="496" spans="1:8" ht="15.75" customHeight="1">
      <c r="A496" s="236">
        <v>9</v>
      </c>
      <c r="B496" s="219" t="s">
        <v>159</v>
      </c>
      <c r="C496" s="220">
        <f>SUM(C497)</f>
        <v>126</v>
      </c>
      <c r="D496" s="220">
        <f>SUM(D497)</f>
        <v>0</v>
      </c>
      <c r="E496" s="221">
        <f t="shared" si="19"/>
        <v>4.333333333333334</v>
      </c>
      <c r="F496" s="220">
        <f>SUM(F497)</f>
        <v>0.546</v>
      </c>
      <c r="G496" s="220">
        <f>SUM(G497)</f>
        <v>0.546</v>
      </c>
      <c r="H496" s="364">
        <f>SUM(H497)</f>
        <v>0</v>
      </c>
    </row>
    <row r="497" spans="1:8" ht="15.75" customHeight="1">
      <c r="A497" s="240"/>
      <c r="B497" s="222" t="s">
        <v>93</v>
      </c>
      <c r="C497" s="223">
        <v>126</v>
      </c>
      <c r="D497" s="223"/>
      <c r="E497" s="224">
        <f t="shared" si="19"/>
        <v>4.333333333333334</v>
      </c>
      <c r="F497" s="46">
        <v>0.546</v>
      </c>
      <c r="G497" s="46">
        <v>0.546</v>
      </c>
      <c r="H497" s="47"/>
    </row>
    <row r="498" spans="1:8" ht="15.75" customHeight="1">
      <c r="A498" s="242">
        <v>10</v>
      </c>
      <c r="B498" s="60" t="s">
        <v>42</v>
      </c>
      <c r="C498" s="61">
        <f>SUM(C499:C500)</f>
        <v>420</v>
      </c>
      <c r="D498" s="61">
        <f>SUM(D499:D500)</f>
        <v>0</v>
      </c>
      <c r="E498" s="371">
        <f>F498/C498*1000</f>
        <v>13.857142857142858</v>
      </c>
      <c r="F498" s="73">
        <f>SUM(F499:F500)</f>
        <v>5.82</v>
      </c>
      <c r="G498" s="73">
        <f>SUM(G499:G500)</f>
        <v>5.82</v>
      </c>
      <c r="H498" s="74">
        <f>SUM(H499:H500)</f>
        <v>0</v>
      </c>
    </row>
    <row r="499" spans="1:8" ht="15.75" customHeight="1">
      <c r="A499" s="241"/>
      <c r="B499" s="53" t="s">
        <v>93</v>
      </c>
      <c r="C499" s="54">
        <v>200</v>
      </c>
      <c r="D499" s="54"/>
      <c r="E499" s="234">
        <f>F499/C499*1000</f>
        <v>6</v>
      </c>
      <c r="F499" s="56">
        <v>1.2</v>
      </c>
      <c r="G499" s="56">
        <v>1.2</v>
      </c>
      <c r="H499" s="57"/>
    </row>
    <row r="500" spans="1:8" ht="15.75" customHeight="1">
      <c r="A500" s="240"/>
      <c r="B500" s="59" t="s">
        <v>96</v>
      </c>
      <c r="C500" s="44">
        <v>220</v>
      </c>
      <c r="D500" s="44"/>
      <c r="E500" s="78">
        <f>F500/C500*1000</f>
        <v>21</v>
      </c>
      <c r="F500" s="46">
        <v>4.62</v>
      </c>
      <c r="G500" s="46">
        <v>4.62</v>
      </c>
      <c r="H500" s="47"/>
    </row>
    <row r="501" spans="1:8" ht="15.75" customHeight="1">
      <c r="A501" s="242">
        <v>11</v>
      </c>
      <c r="B501" s="60" t="s">
        <v>153</v>
      </c>
      <c r="C501" s="61">
        <f>SUM(C502)</f>
        <v>60</v>
      </c>
      <c r="D501" s="61">
        <f>SUM(D502)</f>
        <v>0</v>
      </c>
      <c r="E501" s="71">
        <f>F501/C501*1000</f>
        <v>3.5</v>
      </c>
      <c r="F501" s="73">
        <f>SUM(F502)</f>
        <v>0.21</v>
      </c>
      <c r="G501" s="73">
        <f>SUM(G502)</f>
        <v>0.21</v>
      </c>
      <c r="H501" s="74">
        <f>SUM(H502)</f>
        <v>0</v>
      </c>
    </row>
    <row r="502" spans="1:8" ht="15.75" customHeight="1">
      <c r="A502" s="240"/>
      <c r="B502" s="59" t="s">
        <v>96</v>
      </c>
      <c r="C502" s="44">
        <v>60</v>
      </c>
      <c r="D502" s="44"/>
      <c r="E502" s="45">
        <f>F502/C502*1000</f>
        <v>3.5</v>
      </c>
      <c r="F502" s="46">
        <v>0.21</v>
      </c>
      <c r="G502" s="46">
        <v>0.21</v>
      </c>
      <c r="H502" s="47"/>
    </row>
    <row r="503" spans="1:8" ht="15.75" customHeight="1">
      <c r="A503" s="286" t="s">
        <v>46</v>
      </c>
      <c r="B503" s="287" t="s">
        <v>124</v>
      </c>
      <c r="C503" s="288">
        <f>C480+C482+C484+C486+C488+C490+C492+C494+C496+C498+C501</f>
        <v>1597</v>
      </c>
      <c r="D503" s="288"/>
      <c r="E503" s="288"/>
      <c r="F503" s="288">
        <f>F480+F482+F484+F486+F488+F490+F492+F494+F496+F498+F501</f>
        <v>23.91</v>
      </c>
      <c r="G503" s="288">
        <f>G480+G482+G484+G486+G488+G490+G492+G494+G496+G498+G501</f>
        <v>23.91</v>
      </c>
      <c r="H503" s="365">
        <f>H480+H482+H484+H486+H488+H490+H492+H494+H496+H498+H501</f>
        <v>0</v>
      </c>
    </row>
    <row r="504" spans="1:8" ht="15.75" customHeight="1">
      <c r="A504" s="550"/>
      <c r="B504" s="66" t="s">
        <v>52</v>
      </c>
      <c r="C504" s="67"/>
      <c r="D504" s="67"/>
      <c r="E504" s="70"/>
      <c r="F504" s="68"/>
      <c r="G504" s="68"/>
      <c r="H504" s="69"/>
    </row>
    <row r="505" spans="1:8" ht="15.75" customHeight="1">
      <c r="A505" s="236">
        <v>1</v>
      </c>
      <c r="B505" s="48" t="s">
        <v>154</v>
      </c>
      <c r="C505" s="39">
        <f>SUM(C506:C506)</f>
        <v>0</v>
      </c>
      <c r="D505" s="39">
        <f>SUM(D506:D506)</f>
        <v>0</v>
      </c>
      <c r="E505" s="40" t="e">
        <f aca="true" t="shared" si="20" ref="E505:E521">F505/C505*1000</f>
        <v>#DIV/0!</v>
      </c>
      <c r="F505" s="41">
        <f>SUM(F506:F506)</f>
        <v>10.62</v>
      </c>
      <c r="G505" s="41">
        <f>SUM(G506:G506)</f>
        <v>0.62</v>
      </c>
      <c r="H505" s="42">
        <f>SUM(H506:H506)</f>
        <v>0</v>
      </c>
    </row>
    <row r="506" spans="1:8" ht="15.75" customHeight="1">
      <c r="A506" s="245"/>
      <c r="B506" s="59" t="s">
        <v>95</v>
      </c>
      <c r="C506" s="44"/>
      <c r="D506" s="44"/>
      <c r="E506" s="45" t="e">
        <f t="shared" si="20"/>
        <v>#DIV/0!</v>
      </c>
      <c r="F506" s="46">
        <v>10.62</v>
      </c>
      <c r="G506" s="46">
        <v>0.62</v>
      </c>
      <c r="H506" s="47"/>
    </row>
    <row r="507" spans="1:8" ht="15.75" customHeight="1">
      <c r="A507" s="242">
        <v>2</v>
      </c>
      <c r="B507" s="60" t="s">
        <v>73</v>
      </c>
      <c r="C507" s="61">
        <f>SUM(C508)</f>
        <v>2000</v>
      </c>
      <c r="D507" s="61">
        <f>SUM(D508)</f>
        <v>0</v>
      </c>
      <c r="E507" s="71">
        <f t="shared" si="20"/>
        <v>48</v>
      </c>
      <c r="F507" s="73">
        <f>SUM(F508)</f>
        <v>96</v>
      </c>
      <c r="G507" s="73">
        <f>SUM(G508)</f>
        <v>96</v>
      </c>
      <c r="H507" s="74">
        <f>SUM(H508)</f>
        <v>0</v>
      </c>
    </row>
    <row r="508" spans="1:8" ht="15.75" customHeight="1">
      <c r="A508" s="240"/>
      <c r="B508" s="59" t="s">
        <v>96</v>
      </c>
      <c r="C508" s="44">
        <v>2000</v>
      </c>
      <c r="D508" s="44"/>
      <c r="E508" s="45">
        <f t="shared" si="20"/>
        <v>48</v>
      </c>
      <c r="F508" s="46">
        <v>96</v>
      </c>
      <c r="G508" s="46">
        <v>96</v>
      </c>
      <c r="H508" s="47"/>
    </row>
    <row r="509" spans="1:8" ht="15.75" customHeight="1">
      <c r="A509" s="236">
        <v>3</v>
      </c>
      <c r="B509" s="48" t="s">
        <v>63</v>
      </c>
      <c r="C509" s="39">
        <f>SUM(C510)</f>
        <v>0</v>
      </c>
      <c r="D509" s="39">
        <f>SUM(D510)</f>
        <v>0</v>
      </c>
      <c r="E509" s="40" t="e">
        <f t="shared" si="20"/>
        <v>#DIV/0!</v>
      </c>
      <c r="F509" s="41">
        <f>SUM(F510)</f>
        <v>0.768</v>
      </c>
      <c r="G509" s="41">
        <f>SUM(G510)</f>
        <v>0.768</v>
      </c>
      <c r="H509" s="42">
        <f>SUM(H510)</f>
        <v>0</v>
      </c>
    </row>
    <row r="510" spans="1:8" ht="15.75" customHeight="1">
      <c r="A510" s="240"/>
      <c r="B510" s="59" t="s">
        <v>95</v>
      </c>
      <c r="C510" s="44"/>
      <c r="D510" s="44"/>
      <c r="E510" s="45" t="e">
        <f t="shared" si="20"/>
        <v>#DIV/0!</v>
      </c>
      <c r="F510" s="46">
        <v>0.768</v>
      </c>
      <c r="G510" s="46">
        <v>0.768</v>
      </c>
      <c r="H510" s="47"/>
    </row>
    <row r="511" spans="1:8" ht="15.75" customHeight="1">
      <c r="A511" s="236">
        <v>4</v>
      </c>
      <c r="B511" s="48" t="s">
        <v>53</v>
      </c>
      <c r="C511" s="39">
        <f>SUM(C512)</f>
        <v>0</v>
      </c>
      <c r="D511" s="39">
        <f>SUM(D512)</f>
        <v>0</v>
      </c>
      <c r="E511" s="40" t="e">
        <f t="shared" si="20"/>
        <v>#DIV/0!</v>
      </c>
      <c r="F511" s="39">
        <f>SUM(F512)</f>
        <v>0.45</v>
      </c>
      <c r="G511" s="39">
        <f>SUM(G512)</f>
        <v>0.45</v>
      </c>
      <c r="H511" s="366">
        <f>SUM(H512)</f>
        <v>0</v>
      </c>
    </row>
    <row r="512" spans="1:8" ht="15.75" customHeight="1">
      <c r="A512" s="240"/>
      <c r="B512" s="59" t="s">
        <v>95</v>
      </c>
      <c r="C512" s="44"/>
      <c r="D512" s="44"/>
      <c r="E512" s="45" t="e">
        <f t="shared" si="20"/>
        <v>#DIV/0!</v>
      </c>
      <c r="F512" s="46">
        <v>0.45</v>
      </c>
      <c r="G512" s="46">
        <v>0.45</v>
      </c>
      <c r="H512" s="47"/>
    </row>
    <row r="513" spans="1:8" ht="15.75" customHeight="1">
      <c r="A513" s="236">
        <v>5</v>
      </c>
      <c r="B513" s="48" t="s">
        <v>145</v>
      </c>
      <c r="C513" s="39">
        <f>SUM(C514:C515)</f>
        <v>125</v>
      </c>
      <c r="D513" s="39">
        <f>SUM(D514:D515)</f>
        <v>0</v>
      </c>
      <c r="E513" s="40">
        <f t="shared" si="20"/>
        <v>50.4</v>
      </c>
      <c r="F513" s="41">
        <f>SUM(F514:F515)</f>
        <v>6.3</v>
      </c>
      <c r="G513" s="41">
        <f>SUM(G514:G515)</f>
        <v>6.3</v>
      </c>
      <c r="H513" s="42">
        <f>SUM(H514:H515)</f>
        <v>0</v>
      </c>
    </row>
    <row r="514" spans="1:8" ht="15.75" customHeight="1">
      <c r="A514" s="547"/>
      <c r="B514" s="43" t="s">
        <v>95</v>
      </c>
      <c r="C514" s="30"/>
      <c r="D514" s="30"/>
      <c r="E514" s="31" t="e">
        <f t="shared" si="20"/>
        <v>#DIV/0!</v>
      </c>
      <c r="F514" s="32">
        <v>2.55</v>
      </c>
      <c r="G514" s="32">
        <v>2.55</v>
      </c>
      <c r="H514" s="33"/>
    </row>
    <row r="515" spans="1:8" ht="15.75" customHeight="1">
      <c r="A515" s="552"/>
      <c r="B515" s="51" t="s">
        <v>96</v>
      </c>
      <c r="C515" s="35">
        <v>125</v>
      </c>
      <c r="D515" s="35"/>
      <c r="E515" s="52">
        <f t="shared" si="20"/>
        <v>30</v>
      </c>
      <c r="F515" s="36">
        <v>3.75</v>
      </c>
      <c r="G515" s="36">
        <v>3.75</v>
      </c>
      <c r="H515" s="37"/>
    </row>
    <row r="516" spans="1:8" ht="15.75" customHeight="1">
      <c r="A516" s="236">
        <v>6</v>
      </c>
      <c r="B516" s="48" t="s">
        <v>76</v>
      </c>
      <c r="C516" s="39">
        <f>SUM(C517)</f>
        <v>0</v>
      </c>
      <c r="D516" s="39">
        <f>SUM(D517)</f>
        <v>0</v>
      </c>
      <c r="E516" s="40" t="e">
        <f t="shared" si="20"/>
        <v>#DIV/0!</v>
      </c>
      <c r="F516" s="41">
        <f>SUM(F517)</f>
        <v>0.11</v>
      </c>
      <c r="G516" s="41">
        <f>SUM(G517)</f>
        <v>0.11</v>
      </c>
      <c r="H516" s="42">
        <f>SUM(H517)</f>
        <v>0</v>
      </c>
    </row>
    <row r="517" spans="1:8" ht="15.75" customHeight="1">
      <c r="A517" s="240"/>
      <c r="B517" s="49" t="s">
        <v>95</v>
      </c>
      <c r="C517" s="44"/>
      <c r="D517" s="44"/>
      <c r="E517" s="45" t="e">
        <f t="shared" si="20"/>
        <v>#DIV/0!</v>
      </c>
      <c r="F517" s="46">
        <v>0.11</v>
      </c>
      <c r="G517" s="46">
        <v>0.11</v>
      </c>
      <c r="H517" s="47"/>
    </row>
    <row r="518" spans="1:8" ht="15.75" customHeight="1">
      <c r="A518" s="242">
        <v>7</v>
      </c>
      <c r="B518" s="60" t="s">
        <v>8</v>
      </c>
      <c r="C518" s="61">
        <f>SUM(C519:C521)</f>
        <v>231</v>
      </c>
      <c r="D518" s="61">
        <f>SUM(D519:D521)</f>
        <v>0</v>
      </c>
      <c r="E518" s="71">
        <f t="shared" si="20"/>
        <v>105.47619047619048</v>
      </c>
      <c r="F518" s="73">
        <f>SUM(F519:F521)</f>
        <v>24.365000000000002</v>
      </c>
      <c r="G518" s="73">
        <f>SUM(G519:G521)</f>
        <v>24.365000000000002</v>
      </c>
      <c r="H518" s="74">
        <f>SUM(H519:H521)</f>
        <v>0</v>
      </c>
    </row>
    <row r="519" spans="1:8" ht="15.75" customHeight="1">
      <c r="A519" s="243"/>
      <c r="B519" s="229" t="s">
        <v>93</v>
      </c>
      <c r="C519" s="75">
        <v>80</v>
      </c>
      <c r="D519" s="75"/>
      <c r="E519" s="62">
        <f t="shared" si="20"/>
        <v>112.79999999999998</v>
      </c>
      <c r="F519" s="76">
        <v>9.024</v>
      </c>
      <c r="G519" s="76">
        <v>9.024</v>
      </c>
      <c r="H519" s="77"/>
    </row>
    <row r="520" spans="1:8" ht="15.75" customHeight="1">
      <c r="A520" s="547"/>
      <c r="B520" s="43" t="s">
        <v>95</v>
      </c>
      <c r="C520" s="30"/>
      <c r="D520" s="30"/>
      <c r="E520" s="31" t="e">
        <f t="shared" si="20"/>
        <v>#DIV/0!</v>
      </c>
      <c r="F520" s="32">
        <v>6.13</v>
      </c>
      <c r="G520" s="32">
        <v>6.13</v>
      </c>
      <c r="H520" s="33"/>
    </row>
    <row r="521" spans="1:8" ht="15.75" customHeight="1">
      <c r="A521" s="240"/>
      <c r="B521" s="59" t="s">
        <v>96</v>
      </c>
      <c r="C521" s="44">
        <v>151</v>
      </c>
      <c r="D521" s="44"/>
      <c r="E521" s="45">
        <f t="shared" si="20"/>
        <v>61</v>
      </c>
      <c r="F521" s="46">
        <v>9.211</v>
      </c>
      <c r="G521" s="46">
        <v>9.211</v>
      </c>
      <c r="H521" s="47"/>
    </row>
    <row r="522" spans="1:8" ht="15.75" customHeight="1" thickBot="1">
      <c r="A522" s="277" t="s">
        <v>46</v>
      </c>
      <c r="B522" s="278" t="s">
        <v>123</v>
      </c>
      <c r="C522" s="279">
        <f aca="true" t="shared" si="21" ref="C522:H522">C505+C507+C509+C513++C516+C518+C511</f>
        <v>2356</v>
      </c>
      <c r="D522" s="279">
        <f t="shared" si="21"/>
        <v>0</v>
      </c>
      <c r="E522" s="279" t="e">
        <f t="shared" si="21"/>
        <v>#DIV/0!</v>
      </c>
      <c r="F522" s="279">
        <f t="shared" si="21"/>
        <v>138.613</v>
      </c>
      <c r="G522" s="279">
        <f t="shared" si="21"/>
        <v>128.613</v>
      </c>
      <c r="H522" s="433">
        <f t="shared" si="21"/>
        <v>0</v>
      </c>
    </row>
    <row r="523" spans="1:8" ht="15.75" customHeight="1" thickBot="1">
      <c r="A523" s="246" t="s">
        <v>46</v>
      </c>
      <c r="B523" s="225" t="s">
        <v>11</v>
      </c>
      <c r="C523" s="226">
        <f>C478+C503+C522</f>
        <v>6355</v>
      </c>
      <c r="D523" s="227">
        <f>D478+D503+D522</f>
        <v>0</v>
      </c>
      <c r="E523" s="227"/>
      <c r="F523" s="231">
        <f>F478+F503+F522</f>
        <v>248.482</v>
      </c>
      <c r="G523" s="231">
        <f>G478+G503+G522</f>
        <v>216.82299999999998</v>
      </c>
      <c r="H523" s="232">
        <f>H478+H503+H522</f>
        <v>0</v>
      </c>
    </row>
    <row r="524" spans="1:8" ht="15.75" customHeight="1">
      <c r="A524" s="549" t="s">
        <v>47</v>
      </c>
      <c r="B524" s="16" t="s">
        <v>16</v>
      </c>
      <c r="C524" s="17"/>
      <c r="D524" s="17"/>
      <c r="E524" s="17"/>
      <c r="F524" s="18"/>
      <c r="G524" s="18"/>
      <c r="H524" s="19"/>
    </row>
    <row r="525" spans="1:8" ht="15.75" customHeight="1">
      <c r="A525" s="238"/>
      <c r="B525" s="20" t="s">
        <v>54</v>
      </c>
      <c r="C525" s="21"/>
      <c r="D525" s="21"/>
      <c r="E525" s="21"/>
      <c r="F525" s="22"/>
      <c r="G525" s="22"/>
      <c r="H525" s="23"/>
    </row>
    <row r="526" spans="1:8" ht="15.75" customHeight="1">
      <c r="A526" s="236">
        <v>1</v>
      </c>
      <c r="B526" s="48" t="s">
        <v>17</v>
      </c>
      <c r="C526" s="39">
        <f>SUM(C527:C527)</f>
        <v>0</v>
      </c>
      <c r="D526" s="39">
        <f>SUM(D527:D527)</f>
        <v>0</v>
      </c>
      <c r="E526" s="40" t="e">
        <f>F526/C526*1000</f>
        <v>#DIV/0!</v>
      </c>
      <c r="F526" s="41">
        <f>SUM(F527:F527)</f>
        <v>1.4</v>
      </c>
      <c r="G526" s="41">
        <f>SUM(G527:G527)</f>
        <v>1.4</v>
      </c>
      <c r="H526" s="42">
        <f>SUM(H527:H527)</f>
        <v>0</v>
      </c>
    </row>
    <row r="527" spans="1:8" ht="15.75" customHeight="1">
      <c r="A527" s="547"/>
      <c r="B527" s="29" t="s">
        <v>95</v>
      </c>
      <c r="C527" s="30"/>
      <c r="D527" s="30"/>
      <c r="E527" s="31"/>
      <c r="F527" s="32">
        <v>1.4</v>
      </c>
      <c r="G527" s="32">
        <v>1.4</v>
      </c>
      <c r="H527" s="33"/>
    </row>
    <row r="528" spans="1:8" ht="15.75" customHeight="1">
      <c r="A528" s="236">
        <v>2</v>
      </c>
      <c r="B528" s="48" t="s">
        <v>89</v>
      </c>
      <c r="C528" s="39">
        <f>C529</f>
        <v>45</v>
      </c>
      <c r="D528" s="39">
        <f>D529</f>
        <v>0</v>
      </c>
      <c r="E528" s="40">
        <f aca="true" t="shared" si="22" ref="E528:E542">F528/C528*1000</f>
        <v>10.11111111111111</v>
      </c>
      <c r="F528" s="41">
        <f>F529</f>
        <v>0.455</v>
      </c>
      <c r="G528" s="41">
        <f>G529</f>
        <v>0.455</v>
      </c>
      <c r="H528" s="42">
        <f>H529</f>
        <v>0</v>
      </c>
    </row>
    <row r="529" spans="1:8" ht="15.75" customHeight="1">
      <c r="A529" s="240"/>
      <c r="B529" s="29" t="s">
        <v>93</v>
      </c>
      <c r="C529" s="44">
        <v>45</v>
      </c>
      <c r="D529" s="44"/>
      <c r="E529" s="45">
        <f t="shared" si="22"/>
        <v>10.11111111111111</v>
      </c>
      <c r="F529" s="46">
        <v>0.455</v>
      </c>
      <c r="G529" s="46">
        <v>0.455</v>
      </c>
      <c r="H529" s="47"/>
    </row>
    <row r="530" spans="1:8" ht="15.75" customHeight="1">
      <c r="A530" s="236">
        <v>3</v>
      </c>
      <c r="B530" s="48" t="s">
        <v>18</v>
      </c>
      <c r="C530" s="39">
        <f>SUM(C531:C532)</f>
        <v>80</v>
      </c>
      <c r="D530" s="39">
        <f>SUM(D531:D532)</f>
        <v>0</v>
      </c>
      <c r="E530" s="40">
        <f t="shared" si="22"/>
        <v>38.375</v>
      </c>
      <c r="F530" s="41">
        <f>SUM(F531:F532)</f>
        <v>3.07</v>
      </c>
      <c r="G530" s="41">
        <f>SUM(G531:G532)</f>
        <v>3.07</v>
      </c>
      <c r="H530" s="42">
        <f>SUM(H531:H532)</f>
        <v>0</v>
      </c>
    </row>
    <row r="531" spans="1:8" ht="15.75" customHeight="1">
      <c r="A531" s="547"/>
      <c r="B531" s="43" t="s">
        <v>95</v>
      </c>
      <c r="C531" s="30"/>
      <c r="D531" s="30"/>
      <c r="E531" s="31"/>
      <c r="F531" s="32">
        <v>0.15</v>
      </c>
      <c r="G531" s="32">
        <v>0.15</v>
      </c>
      <c r="H531" s="33"/>
    </row>
    <row r="532" spans="1:8" ht="15.75" customHeight="1">
      <c r="A532" s="240"/>
      <c r="B532" s="49" t="s">
        <v>97</v>
      </c>
      <c r="C532" s="44">
        <v>80</v>
      </c>
      <c r="D532" s="44"/>
      <c r="E532" s="45">
        <f t="shared" si="22"/>
        <v>36.5</v>
      </c>
      <c r="F532" s="46">
        <v>2.92</v>
      </c>
      <c r="G532" s="46">
        <v>2.92</v>
      </c>
      <c r="H532" s="47"/>
    </row>
    <row r="533" spans="1:8" ht="15.75" customHeight="1">
      <c r="A533" s="242">
        <v>4</v>
      </c>
      <c r="B533" s="60" t="s">
        <v>49</v>
      </c>
      <c r="C533" s="61">
        <f>SUM(C534:C534)</f>
        <v>0</v>
      </c>
      <c r="D533" s="61">
        <f>SUM(D534:D534)</f>
        <v>0</v>
      </c>
      <c r="E533" s="62"/>
      <c r="F533" s="73">
        <f>SUM(F534:F534)</f>
        <v>2.0787</v>
      </c>
      <c r="G533" s="73">
        <f>SUM(G534:G534)</f>
        <v>2.078</v>
      </c>
      <c r="H533" s="74">
        <f>SUM(H534:H534)</f>
        <v>0</v>
      </c>
    </row>
    <row r="534" spans="1:8" ht="15.75" customHeight="1">
      <c r="A534" s="547"/>
      <c r="B534" s="43" t="s">
        <v>95</v>
      </c>
      <c r="C534" s="30"/>
      <c r="D534" s="30"/>
      <c r="E534" s="31"/>
      <c r="F534" s="32">
        <v>2.0787</v>
      </c>
      <c r="G534" s="32">
        <v>2.078</v>
      </c>
      <c r="H534" s="33"/>
    </row>
    <row r="535" spans="1:8" ht="15.75" customHeight="1">
      <c r="A535" s="236">
        <v>5</v>
      </c>
      <c r="B535" s="48" t="s">
        <v>148</v>
      </c>
      <c r="C535" s="39">
        <f>C536</f>
        <v>285</v>
      </c>
      <c r="D535" s="39">
        <f>D536</f>
        <v>0</v>
      </c>
      <c r="E535" s="64">
        <f t="shared" si="22"/>
        <v>10</v>
      </c>
      <c r="F535" s="41">
        <f>F536</f>
        <v>2.85</v>
      </c>
      <c r="G535" s="41">
        <f>G536</f>
        <v>2.28</v>
      </c>
      <c r="H535" s="42">
        <f>H536</f>
        <v>0</v>
      </c>
    </row>
    <row r="536" spans="1:8" ht="15.75" customHeight="1">
      <c r="A536" s="240"/>
      <c r="B536" s="49" t="s">
        <v>93</v>
      </c>
      <c r="C536" s="44">
        <v>285</v>
      </c>
      <c r="D536" s="44"/>
      <c r="E536" s="45">
        <f t="shared" si="22"/>
        <v>10</v>
      </c>
      <c r="F536" s="46">
        <v>2.85</v>
      </c>
      <c r="G536" s="46">
        <v>2.28</v>
      </c>
      <c r="H536" s="47"/>
    </row>
    <row r="537" spans="1:8" ht="15.75" customHeight="1">
      <c r="A537" s="236">
        <v>6</v>
      </c>
      <c r="B537" s="48" t="s">
        <v>149</v>
      </c>
      <c r="C537" s="39">
        <f>C538</f>
        <v>250</v>
      </c>
      <c r="D537" s="39">
        <f>D538</f>
        <v>0</v>
      </c>
      <c r="E537" s="64">
        <f t="shared" si="22"/>
        <v>9</v>
      </c>
      <c r="F537" s="41">
        <f>F538</f>
        <v>2.25</v>
      </c>
      <c r="G537" s="41">
        <f>G538</f>
        <v>2</v>
      </c>
      <c r="H537" s="42">
        <f>H538</f>
        <v>0</v>
      </c>
    </row>
    <row r="538" spans="1:8" ht="15.75" customHeight="1">
      <c r="A538" s="240"/>
      <c r="B538" s="49" t="s">
        <v>93</v>
      </c>
      <c r="C538" s="44">
        <v>250</v>
      </c>
      <c r="D538" s="44"/>
      <c r="E538" s="45">
        <f t="shared" si="22"/>
        <v>9</v>
      </c>
      <c r="F538" s="46">
        <v>2.25</v>
      </c>
      <c r="G538" s="46">
        <v>2</v>
      </c>
      <c r="H538" s="47"/>
    </row>
    <row r="539" spans="1:8" ht="15.75" customHeight="1">
      <c r="A539" s="236">
        <v>7</v>
      </c>
      <c r="B539" s="48" t="s">
        <v>118</v>
      </c>
      <c r="C539" s="39">
        <f>SUM(C540)</f>
        <v>170</v>
      </c>
      <c r="D539" s="39">
        <f>SUM(D540)</f>
        <v>0</v>
      </c>
      <c r="E539" s="40">
        <f t="shared" si="22"/>
        <v>0.7</v>
      </c>
      <c r="F539" s="41">
        <f>SUM(F540)</f>
        <v>0.119</v>
      </c>
      <c r="G539" s="41">
        <f>SUM(G540)</f>
        <v>0.119</v>
      </c>
      <c r="H539" s="42">
        <f>SUM(H540)</f>
        <v>0</v>
      </c>
    </row>
    <row r="540" spans="1:8" ht="15.75" customHeight="1">
      <c r="A540" s="240"/>
      <c r="B540" s="59" t="s">
        <v>96</v>
      </c>
      <c r="C540" s="44">
        <v>170</v>
      </c>
      <c r="D540" s="44"/>
      <c r="E540" s="45">
        <f t="shared" si="22"/>
        <v>0.7</v>
      </c>
      <c r="F540" s="46">
        <v>0.119</v>
      </c>
      <c r="G540" s="46">
        <v>0.119</v>
      </c>
      <c r="H540" s="47"/>
    </row>
    <row r="541" spans="1:8" ht="15.75" customHeight="1">
      <c r="A541" s="236">
        <v>8</v>
      </c>
      <c r="B541" s="48" t="s">
        <v>19</v>
      </c>
      <c r="C541" s="39">
        <f>SUM(C542)</f>
        <v>35</v>
      </c>
      <c r="D541" s="39">
        <f>SUM(D542)</f>
        <v>0</v>
      </c>
      <c r="E541" s="40">
        <f t="shared" si="22"/>
        <v>25</v>
      </c>
      <c r="F541" s="41">
        <f>SUM(F542)</f>
        <v>0.875</v>
      </c>
      <c r="G541" s="41">
        <f>SUM(G542)</f>
        <v>0.875</v>
      </c>
      <c r="H541" s="42">
        <f>SUM(H542)</f>
        <v>0</v>
      </c>
    </row>
    <row r="542" spans="1:8" ht="15.75" customHeight="1">
      <c r="A542" s="240"/>
      <c r="B542" s="59" t="s">
        <v>96</v>
      </c>
      <c r="C542" s="44">
        <v>35</v>
      </c>
      <c r="D542" s="44"/>
      <c r="E542" s="45">
        <f t="shared" si="22"/>
        <v>25</v>
      </c>
      <c r="F542" s="46">
        <v>0.875</v>
      </c>
      <c r="G542" s="46">
        <v>0.875</v>
      </c>
      <c r="H542" s="47"/>
    </row>
    <row r="543" spans="1:8" s="65" customFormat="1" ht="15.75" customHeight="1">
      <c r="A543" s="236">
        <v>9</v>
      </c>
      <c r="B543" s="48" t="s">
        <v>51</v>
      </c>
      <c r="C543" s="39">
        <f>SUM(C544:C544)</f>
        <v>0</v>
      </c>
      <c r="D543" s="39">
        <f>SUM(D544:D544)</f>
        <v>0</v>
      </c>
      <c r="E543" s="58"/>
      <c r="F543" s="41">
        <f>SUM(F544:F544)</f>
        <v>1.967</v>
      </c>
      <c r="G543" s="41">
        <f>SUM(G544:G544)</f>
        <v>1.967</v>
      </c>
      <c r="H543" s="42">
        <f>SUM(H544:H544)</f>
        <v>0</v>
      </c>
    </row>
    <row r="544" spans="1:8" ht="15.75" customHeight="1">
      <c r="A544" s="547"/>
      <c r="B544" s="43" t="s">
        <v>95</v>
      </c>
      <c r="C544" s="30"/>
      <c r="D544" s="30"/>
      <c r="E544" s="31"/>
      <c r="F544" s="32">
        <v>1.967</v>
      </c>
      <c r="G544" s="32">
        <v>1.967</v>
      </c>
      <c r="H544" s="33"/>
    </row>
    <row r="545" spans="1:8" ht="15.75" customHeight="1">
      <c r="A545" s="274" t="s">
        <v>47</v>
      </c>
      <c r="B545" s="275" t="s">
        <v>122</v>
      </c>
      <c r="C545" s="276">
        <f>C526+C528+C530+C533+C535+C537+C539+C541+C543</f>
        <v>865</v>
      </c>
      <c r="D545" s="276"/>
      <c r="E545" s="276"/>
      <c r="F545" s="276">
        <f>F526+F528+F530+F533+F535+F537+F539+F541+F543</f>
        <v>15.0647</v>
      </c>
      <c r="G545" s="276">
        <f>G526+G528+G530+G533+G535+G537+G539+G541+G543</f>
        <v>14.244</v>
      </c>
      <c r="H545" s="402">
        <f>H526+H528+H530+H533+H535+H537+H539+H541+H543</f>
        <v>0</v>
      </c>
    </row>
    <row r="546" spans="1:8" ht="15.75" customHeight="1">
      <c r="A546" s="550"/>
      <c r="B546" s="66" t="s">
        <v>55</v>
      </c>
      <c r="C546" s="67"/>
      <c r="D546" s="67"/>
      <c r="E546" s="70"/>
      <c r="F546" s="68"/>
      <c r="G546" s="68"/>
      <c r="H546" s="69"/>
    </row>
    <row r="547" spans="1:8" s="65" customFormat="1" ht="15.75" customHeight="1">
      <c r="A547" s="236">
        <v>1</v>
      </c>
      <c r="B547" s="38" t="s">
        <v>57</v>
      </c>
      <c r="C547" s="39">
        <f>SUM(C548:C548)</f>
        <v>15</v>
      </c>
      <c r="D547" s="39">
        <f>SUM(D548:D548)</f>
        <v>0</v>
      </c>
      <c r="E547" s="40">
        <f>F547/C547*1000</f>
        <v>12</v>
      </c>
      <c r="F547" s="41">
        <f>SUM(F548:F548)</f>
        <v>0.18</v>
      </c>
      <c r="G547" s="41">
        <f>SUM(G548:G548)</f>
        <v>0.18</v>
      </c>
      <c r="H547" s="42">
        <f>SUM(H548:H548)</f>
        <v>0</v>
      </c>
    </row>
    <row r="548" spans="1:8" ht="15.75" customHeight="1">
      <c r="A548" s="240"/>
      <c r="B548" s="59" t="s">
        <v>93</v>
      </c>
      <c r="C548" s="44">
        <v>15</v>
      </c>
      <c r="D548" s="44"/>
      <c r="E548" s="45">
        <f>F548/C548*1000</f>
        <v>12</v>
      </c>
      <c r="F548" s="46">
        <v>0.18</v>
      </c>
      <c r="G548" s="46">
        <v>0.18</v>
      </c>
      <c r="H548" s="47"/>
    </row>
    <row r="549" spans="1:8" ht="15.75" customHeight="1">
      <c r="A549" s="242">
        <v>2</v>
      </c>
      <c r="B549" s="60" t="s">
        <v>36</v>
      </c>
      <c r="C549" s="61">
        <f>SUM(C550:C550)</f>
        <v>22</v>
      </c>
      <c r="D549" s="61">
        <f>SUM(D550:D550)</f>
        <v>0</v>
      </c>
      <c r="E549" s="71">
        <f aca="true" t="shared" si="23" ref="E549:E559">F549/C549*1000</f>
        <v>1</v>
      </c>
      <c r="F549" s="73">
        <f>SUM(F550:F550)</f>
        <v>0.022</v>
      </c>
      <c r="G549" s="73">
        <f>SUM(G550:G550)</f>
        <v>0.022</v>
      </c>
      <c r="H549" s="74">
        <f>SUM(H550:H550)</f>
        <v>0</v>
      </c>
    </row>
    <row r="550" spans="1:8" ht="15.75" customHeight="1">
      <c r="A550" s="240"/>
      <c r="B550" s="59" t="s">
        <v>96</v>
      </c>
      <c r="C550" s="44">
        <v>22</v>
      </c>
      <c r="D550" s="44"/>
      <c r="E550" s="45">
        <f t="shared" si="23"/>
        <v>1</v>
      </c>
      <c r="F550" s="46">
        <v>0.022</v>
      </c>
      <c r="G550" s="46">
        <v>0.022</v>
      </c>
      <c r="H550" s="47"/>
    </row>
    <row r="551" spans="1:8" ht="15.75" customHeight="1">
      <c r="A551" s="242">
        <v>3</v>
      </c>
      <c r="B551" s="60" t="s">
        <v>26</v>
      </c>
      <c r="C551" s="61">
        <f>SUM(C552:C552)</f>
        <v>15</v>
      </c>
      <c r="D551" s="61">
        <f>SUM(D552:D552)</f>
        <v>0</v>
      </c>
      <c r="E551" s="71">
        <f t="shared" si="23"/>
        <v>19</v>
      </c>
      <c r="F551" s="73">
        <f>SUM(F552:F552)</f>
        <v>0.285</v>
      </c>
      <c r="G551" s="73">
        <f>SUM(G552:G552)</f>
        <v>0.285</v>
      </c>
      <c r="H551" s="74">
        <f>SUM(H552:H552)</f>
        <v>0</v>
      </c>
    </row>
    <row r="552" spans="1:8" ht="15.75" customHeight="1">
      <c r="A552" s="551"/>
      <c r="B552" s="43" t="s">
        <v>96</v>
      </c>
      <c r="C552" s="30">
        <v>15</v>
      </c>
      <c r="D552" s="30"/>
      <c r="E552" s="31">
        <f t="shared" si="23"/>
        <v>19</v>
      </c>
      <c r="F552" s="32">
        <v>0.285</v>
      </c>
      <c r="G552" s="32">
        <v>0.285</v>
      </c>
      <c r="H552" s="33"/>
    </row>
    <row r="553" spans="1:8" ht="15.75" customHeight="1">
      <c r="A553" s="236">
        <v>4</v>
      </c>
      <c r="B553" s="38" t="s">
        <v>150</v>
      </c>
      <c r="C553" s="39">
        <f>SUM(C554)</f>
        <v>12.5</v>
      </c>
      <c r="D553" s="39">
        <f>SUM(D554)</f>
        <v>0</v>
      </c>
      <c r="E553" s="40">
        <f t="shared" si="23"/>
        <v>2.16</v>
      </c>
      <c r="F553" s="41">
        <f>SUM(F554)</f>
        <v>0.027</v>
      </c>
      <c r="G553" s="41">
        <f>SUM(G554)</f>
        <v>0.026</v>
      </c>
      <c r="H553" s="42">
        <f>SUM(H554)</f>
        <v>0</v>
      </c>
    </row>
    <row r="554" spans="1:8" ht="15.75" customHeight="1">
      <c r="A554" s="240"/>
      <c r="B554" s="49" t="s">
        <v>93</v>
      </c>
      <c r="C554" s="44">
        <v>12.5</v>
      </c>
      <c r="D554" s="44"/>
      <c r="E554" s="45">
        <f t="shared" si="23"/>
        <v>2.16</v>
      </c>
      <c r="F554" s="46">
        <v>0.027</v>
      </c>
      <c r="G554" s="46">
        <v>0.026</v>
      </c>
      <c r="H554" s="47"/>
    </row>
    <row r="555" spans="1:8" ht="15.75" customHeight="1">
      <c r="A555" s="242">
        <v>5</v>
      </c>
      <c r="B555" s="60" t="s">
        <v>107</v>
      </c>
      <c r="C555" s="61">
        <f>SUM(C556:C557)</f>
        <v>260</v>
      </c>
      <c r="D555" s="61">
        <f>SUM(D556:D557)</f>
        <v>0</v>
      </c>
      <c r="E555" s="71">
        <f t="shared" si="23"/>
        <v>6.123076923076923</v>
      </c>
      <c r="F555" s="73">
        <f>SUM(F556:F557)</f>
        <v>1.5919999999999999</v>
      </c>
      <c r="G555" s="73">
        <f>SUM(G556:G557)</f>
        <v>1.5919999999999999</v>
      </c>
      <c r="H555" s="74">
        <f>SUM(H556:H557)</f>
        <v>0</v>
      </c>
    </row>
    <row r="556" spans="1:8" ht="15.75" customHeight="1">
      <c r="A556" s="547"/>
      <c r="B556" s="43" t="s">
        <v>93</v>
      </c>
      <c r="C556" s="30">
        <v>200</v>
      </c>
      <c r="D556" s="30"/>
      <c r="E556" s="31">
        <f t="shared" si="23"/>
        <v>0.7599999999999999</v>
      </c>
      <c r="F556" s="32">
        <v>0.152</v>
      </c>
      <c r="G556" s="32">
        <v>0.152</v>
      </c>
      <c r="H556" s="33"/>
    </row>
    <row r="557" spans="1:8" ht="15.75" customHeight="1">
      <c r="A557" s="551"/>
      <c r="B557" s="43" t="s">
        <v>96</v>
      </c>
      <c r="C557" s="30">
        <v>60</v>
      </c>
      <c r="D557" s="30"/>
      <c r="E557" s="31">
        <f t="shared" si="23"/>
        <v>24</v>
      </c>
      <c r="F557" s="32">
        <v>1.44</v>
      </c>
      <c r="G557" s="32">
        <v>1.44</v>
      </c>
      <c r="H557" s="33"/>
    </row>
    <row r="558" spans="1:8" s="65" customFormat="1" ht="15.75" customHeight="1">
      <c r="A558" s="236">
        <v>6</v>
      </c>
      <c r="B558" s="38" t="s">
        <v>62</v>
      </c>
      <c r="C558" s="39">
        <f>SUM(C559)</f>
        <v>28</v>
      </c>
      <c r="D558" s="39">
        <f>SUM(D559)</f>
        <v>0</v>
      </c>
      <c r="E558" s="40">
        <f t="shared" si="23"/>
        <v>0.4642857142857143</v>
      </c>
      <c r="F558" s="41">
        <f>SUM(F559)</f>
        <v>0.013</v>
      </c>
      <c r="G558" s="41">
        <f>SUM(G559)</f>
        <v>0.013</v>
      </c>
      <c r="H558" s="42">
        <f>SUM(H559)</f>
        <v>0</v>
      </c>
    </row>
    <row r="559" spans="1:8" ht="15.75" customHeight="1">
      <c r="A559" s="240"/>
      <c r="B559" s="49" t="s">
        <v>93</v>
      </c>
      <c r="C559" s="44">
        <v>28</v>
      </c>
      <c r="D559" s="44"/>
      <c r="E559" s="45">
        <f t="shared" si="23"/>
        <v>0.4642857142857143</v>
      </c>
      <c r="F559" s="46">
        <v>0.013</v>
      </c>
      <c r="G559" s="46">
        <v>0.013</v>
      </c>
      <c r="H559" s="47"/>
    </row>
    <row r="560" spans="1:8" ht="15.75" customHeight="1">
      <c r="A560" s="280" t="s">
        <v>47</v>
      </c>
      <c r="B560" s="281" t="s">
        <v>124</v>
      </c>
      <c r="C560" s="462">
        <f>C547+C549+C551+C553+C555+C558</f>
        <v>352.5</v>
      </c>
      <c r="D560" s="462">
        <f>D547+D549+D551+D553+D555+D558</f>
        <v>0</v>
      </c>
      <c r="E560" s="462"/>
      <c r="F560" s="288">
        <f>F547+F549+F551+F553+F555+F558</f>
        <v>2.1189999999999998</v>
      </c>
      <c r="G560" s="288">
        <f>G547+G549+G551+G553+G555+G558</f>
        <v>2.118</v>
      </c>
      <c r="H560" s="463">
        <f>H547+H549+H551+H553+H555+H558</f>
        <v>0</v>
      </c>
    </row>
    <row r="561" spans="1:8" ht="15.75" customHeight="1">
      <c r="A561" s="550"/>
      <c r="B561" s="66" t="s">
        <v>52</v>
      </c>
      <c r="C561" s="67"/>
      <c r="D561" s="67"/>
      <c r="E561" s="70"/>
      <c r="F561" s="68"/>
      <c r="G561" s="68"/>
      <c r="H561" s="69"/>
    </row>
    <row r="562" spans="1:8" ht="15.75" customHeight="1">
      <c r="A562" s="242">
        <v>1</v>
      </c>
      <c r="B562" s="60" t="s">
        <v>73</v>
      </c>
      <c r="C562" s="61">
        <f>SUM(C563)</f>
        <v>350</v>
      </c>
      <c r="D562" s="61">
        <f>SUM(D563)</f>
        <v>0</v>
      </c>
      <c r="E562" s="71">
        <f aca="true" t="shared" si="24" ref="E562:E574">F562/C562*1000</f>
        <v>27</v>
      </c>
      <c r="F562" s="73">
        <f>SUM(F563)</f>
        <v>9.45</v>
      </c>
      <c r="G562" s="73">
        <f>SUM(G563)</f>
        <v>9.45</v>
      </c>
      <c r="H562" s="74">
        <f>SUM(H563)</f>
        <v>0</v>
      </c>
    </row>
    <row r="563" spans="1:8" ht="15.75" customHeight="1">
      <c r="A563" s="240"/>
      <c r="B563" s="59" t="s">
        <v>96</v>
      </c>
      <c r="C563" s="44">
        <v>350</v>
      </c>
      <c r="D563" s="44"/>
      <c r="E563" s="45">
        <f>F563/C563*1000</f>
        <v>27</v>
      </c>
      <c r="F563" s="46">
        <v>9.45</v>
      </c>
      <c r="G563" s="46">
        <v>9.45</v>
      </c>
      <c r="H563" s="47"/>
    </row>
    <row r="564" spans="1:8" ht="15.75" customHeight="1">
      <c r="A564" s="236">
        <v>2</v>
      </c>
      <c r="B564" s="48" t="s">
        <v>151</v>
      </c>
      <c r="C564" s="39">
        <f>C565</f>
        <v>0</v>
      </c>
      <c r="D564" s="39">
        <f>D565</f>
        <v>0</v>
      </c>
      <c r="E564" s="40"/>
      <c r="F564" s="41">
        <f>F565</f>
        <v>0.25</v>
      </c>
      <c r="G564" s="41">
        <f>G565</f>
        <v>0.25</v>
      </c>
      <c r="H564" s="42">
        <f>H565</f>
        <v>0</v>
      </c>
    </row>
    <row r="565" spans="1:8" ht="15.75" customHeight="1">
      <c r="A565" s="240"/>
      <c r="B565" s="59" t="s">
        <v>95</v>
      </c>
      <c r="C565" s="44"/>
      <c r="D565" s="44"/>
      <c r="E565" s="45"/>
      <c r="F565" s="46">
        <v>0.25</v>
      </c>
      <c r="G565" s="46">
        <v>0.25</v>
      </c>
      <c r="H565" s="47"/>
    </row>
    <row r="566" spans="1:8" ht="15.75" customHeight="1">
      <c r="A566" s="242">
        <v>3</v>
      </c>
      <c r="B566" s="60" t="s">
        <v>88</v>
      </c>
      <c r="C566" s="61">
        <f>SUM(C567:C567)</f>
        <v>0</v>
      </c>
      <c r="D566" s="61">
        <f>SUM(D567:D567)</f>
        <v>0</v>
      </c>
      <c r="E566" s="71"/>
      <c r="F566" s="546">
        <f>SUM(F567:F567)</f>
        <v>0.727</v>
      </c>
      <c r="G566" s="546">
        <f>SUM(G567:G567)</f>
        <v>0.727</v>
      </c>
      <c r="H566" s="74">
        <f>SUM(H567:H567)</f>
        <v>0</v>
      </c>
    </row>
    <row r="567" spans="1:8" ht="15.75" customHeight="1">
      <c r="A567" s="548"/>
      <c r="B567" s="51" t="s">
        <v>95</v>
      </c>
      <c r="C567" s="35"/>
      <c r="D567" s="35"/>
      <c r="E567" s="52"/>
      <c r="F567" s="36">
        <v>0.727</v>
      </c>
      <c r="G567" s="36">
        <v>0.727</v>
      </c>
      <c r="H567" s="37"/>
    </row>
    <row r="568" spans="1:8" ht="15.75" customHeight="1">
      <c r="A568" s="236">
        <v>4</v>
      </c>
      <c r="B568" s="48" t="s">
        <v>145</v>
      </c>
      <c r="C568" s="39">
        <f>SUM(C569:C569)</f>
        <v>60</v>
      </c>
      <c r="D568" s="39">
        <f>SUM(D569:D569)</f>
        <v>0</v>
      </c>
      <c r="E568" s="40">
        <f t="shared" si="24"/>
        <v>2.3000000000000003</v>
      </c>
      <c r="F568" s="41">
        <f>SUM(F569:F569)</f>
        <v>0.138</v>
      </c>
      <c r="G568" s="41">
        <f>SUM(G569:G569)</f>
        <v>0.138</v>
      </c>
      <c r="H568" s="42">
        <f>SUM(H569:H569)</f>
        <v>0</v>
      </c>
    </row>
    <row r="569" spans="1:8" ht="15.75" customHeight="1">
      <c r="A569" s="240"/>
      <c r="B569" s="59" t="s">
        <v>96</v>
      </c>
      <c r="C569" s="44">
        <v>60</v>
      </c>
      <c r="D569" s="44"/>
      <c r="E569" s="45">
        <f t="shared" si="24"/>
        <v>2.3000000000000003</v>
      </c>
      <c r="F569" s="46">
        <v>0.138</v>
      </c>
      <c r="G569" s="46">
        <v>0.138</v>
      </c>
      <c r="H569" s="47"/>
    </row>
    <row r="570" spans="1:8" ht="15.75" customHeight="1">
      <c r="A570" s="236">
        <v>5</v>
      </c>
      <c r="B570" s="48" t="s">
        <v>40</v>
      </c>
      <c r="C570" s="39">
        <f>SUM(C571)</f>
        <v>298</v>
      </c>
      <c r="D570" s="39">
        <f>SUM(D571)</f>
        <v>0</v>
      </c>
      <c r="E570" s="40">
        <f t="shared" si="24"/>
        <v>34.93288590604027</v>
      </c>
      <c r="F570" s="41">
        <f>SUM(F571)</f>
        <v>10.41</v>
      </c>
      <c r="G570" s="41">
        <f>SUM(G571)</f>
        <v>10.41</v>
      </c>
      <c r="H570" s="42">
        <f>SUM(H571)</f>
        <v>0</v>
      </c>
    </row>
    <row r="571" spans="1:8" ht="15.75" customHeight="1">
      <c r="A571" s="240"/>
      <c r="B571" s="49" t="s">
        <v>97</v>
      </c>
      <c r="C571" s="44">
        <v>298</v>
      </c>
      <c r="D571" s="44"/>
      <c r="E571" s="45">
        <f t="shared" si="24"/>
        <v>34.93288590604027</v>
      </c>
      <c r="F571" s="46">
        <v>10.41</v>
      </c>
      <c r="G571" s="46">
        <v>10.41</v>
      </c>
      <c r="H571" s="47"/>
    </row>
    <row r="572" spans="1:8" ht="15.75" customHeight="1">
      <c r="A572" s="242">
        <v>6</v>
      </c>
      <c r="B572" s="60" t="s">
        <v>8</v>
      </c>
      <c r="C572" s="61">
        <f>SUM(C573:C574)</f>
        <v>21</v>
      </c>
      <c r="D572" s="61">
        <f>SUM(D573:D574)</f>
        <v>0</v>
      </c>
      <c r="E572" s="71">
        <f t="shared" si="24"/>
        <v>135</v>
      </c>
      <c r="F572" s="73">
        <f>SUM(F573:F574)</f>
        <v>2.835</v>
      </c>
      <c r="G572" s="73">
        <f>SUM(G573:G574)</f>
        <v>2.835</v>
      </c>
      <c r="H572" s="74">
        <f>SUM(H573:H574)</f>
        <v>0</v>
      </c>
    </row>
    <row r="573" spans="1:8" ht="15.75" customHeight="1">
      <c r="A573" s="547"/>
      <c r="B573" s="43" t="s">
        <v>95</v>
      </c>
      <c r="C573" s="30"/>
      <c r="D573" s="30"/>
      <c r="E573" s="31"/>
      <c r="F573" s="32">
        <v>2.751</v>
      </c>
      <c r="G573" s="32">
        <v>2.751</v>
      </c>
      <c r="H573" s="33"/>
    </row>
    <row r="574" spans="1:8" ht="15.75" customHeight="1">
      <c r="A574" s="240"/>
      <c r="B574" s="59" t="s">
        <v>96</v>
      </c>
      <c r="C574" s="44">
        <v>21</v>
      </c>
      <c r="D574" s="44"/>
      <c r="E574" s="45">
        <f t="shared" si="24"/>
        <v>4</v>
      </c>
      <c r="F574" s="46">
        <v>0.084</v>
      </c>
      <c r="G574" s="46">
        <v>0.084</v>
      </c>
      <c r="H574" s="47"/>
    </row>
    <row r="575" spans="1:8" ht="15.75" customHeight="1" thickBot="1">
      <c r="A575" s="277" t="s">
        <v>47</v>
      </c>
      <c r="B575" s="278" t="s">
        <v>123</v>
      </c>
      <c r="C575" s="464">
        <f>C562+C564+C566+C568+C570+C572</f>
        <v>729</v>
      </c>
      <c r="D575" s="464">
        <f>D562+D564+D566+D568+D570+D572</f>
        <v>0</v>
      </c>
      <c r="E575" s="464"/>
      <c r="F575" s="464">
        <f>F562+F564+F566+F568+F570+F572</f>
        <v>23.810000000000002</v>
      </c>
      <c r="G575" s="464">
        <f>G562+G564+G566+G568+G570+G572</f>
        <v>23.810000000000002</v>
      </c>
      <c r="H575" s="465">
        <f>H562+H564+H566+H568+H570+H572</f>
        <v>0</v>
      </c>
    </row>
    <row r="576" spans="1:8" ht="15.75" customHeight="1" thickBot="1">
      <c r="A576" s="284" t="s">
        <v>47</v>
      </c>
      <c r="B576" s="285" t="s">
        <v>12</v>
      </c>
      <c r="C576" s="453">
        <f>C545+C560+C575</f>
        <v>1946.5</v>
      </c>
      <c r="D576" s="452">
        <f>D545+D560+D575</f>
        <v>0</v>
      </c>
      <c r="E576" s="452"/>
      <c r="F576" s="453">
        <f>F545+F560+F575</f>
        <v>40.993700000000004</v>
      </c>
      <c r="G576" s="453">
        <f>G545+G560+G575</f>
        <v>40.172</v>
      </c>
      <c r="H576" s="454">
        <f>H545+H560+H575</f>
        <v>0</v>
      </c>
    </row>
    <row r="577" spans="1:8" ht="15.75" customHeight="1">
      <c r="A577" s="549" t="s">
        <v>191</v>
      </c>
      <c r="B577" s="16" t="s">
        <v>44</v>
      </c>
      <c r="C577" s="17"/>
      <c r="D577" s="17"/>
      <c r="E577" s="17"/>
      <c r="F577" s="18"/>
      <c r="G577" s="18"/>
      <c r="H577" s="19"/>
    </row>
    <row r="578" spans="1:8" ht="15.75" customHeight="1">
      <c r="A578" s="550"/>
      <c r="B578" s="66" t="s">
        <v>54</v>
      </c>
      <c r="C578" s="67"/>
      <c r="D578" s="67"/>
      <c r="E578" s="67"/>
      <c r="F578" s="68"/>
      <c r="G578" s="68"/>
      <c r="H578" s="69"/>
    </row>
    <row r="579" spans="1:8" ht="15.75" customHeight="1">
      <c r="A579" s="242">
        <v>1</v>
      </c>
      <c r="B579" s="60" t="s">
        <v>17</v>
      </c>
      <c r="C579" s="61">
        <f>SUM(C580:C580)</f>
        <v>120</v>
      </c>
      <c r="D579" s="61">
        <f>SUM(D580:D580)</f>
        <v>0</v>
      </c>
      <c r="E579" s="80">
        <f>F579/C579*1000</f>
        <v>1.25</v>
      </c>
      <c r="F579" s="73">
        <f>SUM(F580:F580)</f>
        <v>0.15</v>
      </c>
      <c r="G579" s="73">
        <f>SUM(G580:G580)</f>
        <v>0.15</v>
      </c>
      <c r="H579" s="74">
        <f>SUM(H580:H580)</f>
        <v>0</v>
      </c>
    </row>
    <row r="580" spans="1:8" ht="15.75" customHeight="1">
      <c r="A580" s="240"/>
      <c r="B580" s="59" t="s">
        <v>97</v>
      </c>
      <c r="C580" s="44">
        <v>120</v>
      </c>
      <c r="D580" s="44"/>
      <c r="E580" s="45">
        <f>F580/C580*1000</f>
        <v>1.25</v>
      </c>
      <c r="F580" s="46">
        <v>0.15</v>
      </c>
      <c r="G580" s="46">
        <v>0.15</v>
      </c>
      <c r="H580" s="47"/>
    </row>
    <row r="581" spans="1:8" ht="15.75" customHeight="1">
      <c r="A581" s="242">
        <v>2</v>
      </c>
      <c r="B581" s="60" t="s">
        <v>91</v>
      </c>
      <c r="C581" s="61">
        <f>SUM(C582:C582)</f>
        <v>90</v>
      </c>
      <c r="D581" s="61">
        <f>SUM(D582:D582)</f>
        <v>0</v>
      </c>
      <c r="E581" s="80">
        <f aca="true" t="shared" si="25" ref="E581:E607">F581/C581*1000</f>
        <v>1.777777777777778</v>
      </c>
      <c r="F581" s="73">
        <f>SUM(F582:F582)</f>
        <v>0.16</v>
      </c>
      <c r="G581" s="73">
        <f>SUM(G582:G582)</f>
        <v>0.16</v>
      </c>
      <c r="H581" s="74">
        <f>SUM(H582:H582)</f>
        <v>0</v>
      </c>
    </row>
    <row r="582" spans="1:8" ht="15.75" customHeight="1">
      <c r="A582" s="240"/>
      <c r="B582" s="59" t="s">
        <v>93</v>
      </c>
      <c r="C582" s="44">
        <v>90</v>
      </c>
      <c r="D582" s="44"/>
      <c r="E582" s="45">
        <f t="shared" si="25"/>
        <v>1.777777777777778</v>
      </c>
      <c r="F582" s="46">
        <v>0.16</v>
      </c>
      <c r="G582" s="46">
        <v>0.16</v>
      </c>
      <c r="H582" s="47"/>
    </row>
    <row r="583" spans="1:8" ht="15.75" customHeight="1">
      <c r="A583" s="242">
        <v>3</v>
      </c>
      <c r="B583" s="60" t="s">
        <v>49</v>
      </c>
      <c r="C583" s="61">
        <f>SUM(C584:C584)</f>
        <v>150</v>
      </c>
      <c r="D583" s="61"/>
      <c r="E583" s="62">
        <f t="shared" si="25"/>
        <v>16.253333333333334</v>
      </c>
      <c r="F583" s="73">
        <f>SUM(F584:F584)</f>
        <v>2.438</v>
      </c>
      <c r="G583" s="73">
        <f>SUM(G584:G584)</f>
        <v>2.438</v>
      </c>
      <c r="H583" s="74">
        <f>SUM(H584:H584)</f>
        <v>0</v>
      </c>
    </row>
    <row r="584" spans="1:8" ht="15.75" customHeight="1">
      <c r="A584" s="547"/>
      <c r="B584" s="43" t="s">
        <v>93</v>
      </c>
      <c r="C584" s="30">
        <v>150</v>
      </c>
      <c r="D584" s="30"/>
      <c r="E584" s="31">
        <f t="shared" si="25"/>
        <v>16.253333333333334</v>
      </c>
      <c r="F584" s="32">
        <v>2.438</v>
      </c>
      <c r="G584" s="32">
        <v>2.438</v>
      </c>
      <c r="H584" s="33"/>
    </row>
    <row r="585" spans="1:8" s="65" customFormat="1" ht="15.75" customHeight="1">
      <c r="A585" s="236">
        <v>4</v>
      </c>
      <c r="B585" s="48" t="s">
        <v>138</v>
      </c>
      <c r="C585" s="39">
        <f>SUM(C586)</f>
        <v>228</v>
      </c>
      <c r="D585" s="39">
        <f>SUM(D586)</f>
        <v>0</v>
      </c>
      <c r="E585" s="40">
        <f t="shared" si="25"/>
        <v>0.15350877192982457</v>
      </c>
      <c r="F585" s="41">
        <f>SUM(F586)</f>
        <v>0.035</v>
      </c>
      <c r="G585" s="41">
        <f>SUM(G586)</f>
        <v>0.035</v>
      </c>
      <c r="H585" s="42">
        <f>SUM(H586)</f>
        <v>0</v>
      </c>
    </row>
    <row r="586" spans="1:8" ht="15.75" customHeight="1">
      <c r="A586" s="240"/>
      <c r="B586" s="59" t="s">
        <v>93</v>
      </c>
      <c r="C586" s="44">
        <v>228</v>
      </c>
      <c r="D586" s="44"/>
      <c r="E586" s="45">
        <f t="shared" si="25"/>
        <v>0.15350877192982457</v>
      </c>
      <c r="F586" s="46">
        <v>0.035</v>
      </c>
      <c r="G586" s="46">
        <v>0.035</v>
      </c>
      <c r="H586" s="47"/>
    </row>
    <row r="587" spans="1:8" ht="15.75" customHeight="1">
      <c r="A587" s="236">
        <v>5</v>
      </c>
      <c r="B587" s="48" t="s">
        <v>20</v>
      </c>
      <c r="C587" s="39">
        <f>SUM(C588:C588)</f>
        <v>100</v>
      </c>
      <c r="D587" s="39">
        <f>SUM(D588:D588)</f>
        <v>0</v>
      </c>
      <c r="E587" s="40">
        <f t="shared" si="25"/>
        <v>15.91</v>
      </c>
      <c r="F587" s="41">
        <f>SUM(F588:F588)</f>
        <v>1.591</v>
      </c>
      <c r="G587" s="41">
        <f>SUM(G588:G588)</f>
        <v>1.591</v>
      </c>
      <c r="H587" s="42">
        <f>SUM(H588:H588)</f>
        <v>0</v>
      </c>
    </row>
    <row r="588" spans="1:8" ht="15.75" customHeight="1">
      <c r="A588" s="547"/>
      <c r="B588" s="43" t="s">
        <v>93</v>
      </c>
      <c r="C588" s="30">
        <v>100</v>
      </c>
      <c r="D588" s="30"/>
      <c r="E588" s="31">
        <f t="shared" si="25"/>
        <v>15.91</v>
      </c>
      <c r="F588" s="32">
        <v>1.591</v>
      </c>
      <c r="G588" s="32">
        <v>1.591</v>
      </c>
      <c r="H588" s="33"/>
    </row>
    <row r="589" spans="1:8" ht="15.75" customHeight="1">
      <c r="A589" s="242">
        <v>6</v>
      </c>
      <c r="B589" s="60" t="s">
        <v>21</v>
      </c>
      <c r="C589" s="61">
        <f>SUM(C590:C590)</f>
        <v>70</v>
      </c>
      <c r="D589" s="61">
        <f>SUM(D590:D590)</f>
        <v>0</v>
      </c>
      <c r="E589" s="71">
        <f t="shared" si="25"/>
        <v>11.257142857142858</v>
      </c>
      <c r="F589" s="73">
        <f>SUM(F590:F590)</f>
        <v>0.788</v>
      </c>
      <c r="G589" s="73">
        <f>SUM(G590:G590)</f>
        <v>0.788</v>
      </c>
      <c r="H589" s="74">
        <f>SUM(H590:H590)</f>
        <v>0</v>
      </c>
    </row>
    <row r="590" spans="1:8" ht="15.75" customHeight="1">
      <c r="A590" s="547"/>
      <c r="B590" s="43" t="s">
        <v>93</v>
      </c>
      <c r="C590" s="30">
        <v>70</v>
      </c>
      <c r="D590" s="30"/>
      <c r="E590" s="31">
        <f t="shared" si="25"/>
        <v>11.257142857142858</v>
      </c>
      <c r="F590" s="32">
        <v>0.788</v>
      </c>
      <c r="G590" s="32">
        <v>0.788</v>
      </c>
      <c r="H590" s="33"/>
    </row>
    <row r="591" spans="1:8" s="65" customFormat="1" ht="15.75" customHeight="1">
      <c r="A591" s="236">
        <v>7</v>
      </c>
      <c r="B591" s="48" t="s">
        <v>51</v>
      </c>
      <c r="C591" s="39">
        <f>SUM(C592:C593)</f>
        <v>160</v>
      </c>
      <c r="D591" s="39">
        <f>SUM(D592:D593)</f>
        <v>0</v>
      </c>
      <c r="E591" s="58">
        <f t="shared" si="25"/>
        <v>40.74999999999999</v>
      </c>
      <c r="F591" s="41">
        <f>SUM(F592:F593)</f>
        <v>6.52</v>
      </c>
      <c r="G591" s="41">
        <f>SUM(G592:G593)</f>
        <v>6.52</v>
      </c>
      <c r="H591" s="42">
        <f>SUM(H592:H593)</f>
        <v>0</v>
      </c>
    </row>
    <row r="592" spans="1:8" ht="15.75" customHeight="1">
      <c r="A592" s="547"/>
      <c r="B592" s="43" t="s">
        <v>93</v>
      </c>
      <c r="C592" s="30">
        <v>160</v>
      </c>
      <c r="D592" s="30"/>
      <c r="E592" s="31">
        <f t="shared" si="25"/>
        <v>17</v>
      </c>
      <c r="F592" s="32">
        <v>2.72</v>
      </c>
      <c r="G592" s="32">
        <v>2.72</v>
      </c>
      <c r="H592" s="33"/>
    </row>
    <row r="593" spans="1:8" ht="15.75" customHeight="1">
      <c r="A593" s="547"/>
      <c r="B593" s="43" t="s">
        <v>95</v>
      </c>
      <c r="C593" s="30"/>
      <c r="D593" s="30"/>
      <c r="E593" s="31"/>
      <c r="F593" s="32">
        <v>3.8</v>
      </c>
      <c r="G593" s="32">
        <v>3.8</v>
      </c>
      <c r="H593" s="33"/>
    </row>
    <row r="594" spans="1:8" ht="15.75" customHeight="1">
      <c r="A594" s="274" t="s">
        <v>191</v>
      </c>
      <c r="B594" s="275" t="s">
        <v>122</v>
      </c>
      <c r="C594" s="276">
        <f>C581+C583+C585+C587+C589+C591+C579</f>
        <v>918</v>
      </c>
      <c r="D594" s="276">
        <f>D581+D583+D585+D587+D589+D591+D579</f>
        <v>0</v>
      </c>
      <c r="E594" s="276"/>
      <c r="F594" s="460">
        <f>F581+F583+F585+F587+F589+F591+F579</f>
        <v>11.682</v>
      </c>
      <c r="G594" s="460">
        <f>G581+G583+G585+G587+G589+G591+G579</f>
        <v>11.682</v>
      </c>
      <c r="H594" s="402">
        <f>H581+H583+H585+H587+H589+H591+H579</f>
        <v>0</v>
      </c>
    </row>
    <row r="595" spans="1:8" ht="15.75" customHeight="1">
      <c r="A595" s="238"/>
      <c r="B595" s="20" t="s">
        <v>55</v>
      </c>
      <c r="C595" s="21"/>
      <c r="D595" s="21"/>
      <c r="E595" s="55"/>
      <c r="F595" s="22"/>
      <c r="G595" s="22"/>
      <c r="H595" s="23"/>
    </row>
    <row r="596" spans="1:8" ht="14.25">
      <c r="A596" s="236">
        <v>1</v>
      </c>
      <c r="B596" s="48" t="s">
        <v>209</v>
      </c>
      <c r="C596" s="39">
        <f>SUM(C597)</f>
        <v>42</v>
      </c>
      <c r="D596" s="39">
        <f>SUM(D597)</f>
        <v>0</v>
      </c>
      <c r="E596" s="72">
        <f t="shared" si="25"/>
        <v>14.499999999999998</v>
      </c>
      <c r="F596" s="41">
        <f>SUM(F597)</f>
        <v>0.609</v>
      </c>
      <c r="G596" s="41">
        <f>SUM(G597)</f>
        <v>0.609</v>
      </c>
      <c r="H596" s="42">
        <f>SUM(H597)</f>
        <v>0</v>
      </c>
    </row>
    <row r="597" spans="1:8" ht="15.75" customHeight="1">
      <c r="A597" s="240"/>
      <c r="B597" s="59" t="s">
        <v>93</v>
      </c>
      <c r="C597" s="44">
        <v>42</v>
      </c>
      <c r="D597" s="44"/>
      <c r="E597" s="45">
        <f t="shared" si="25"/>
        <v>14.499999999999998</v>
      </c>
      <c r="F597" s="46">
        <v>0.609</v>
      </c>
      <c r="G597" s="46">
        <v>0.609</v>
      </c>
      <c r="H597" s="47"/>
    </row>
    <row r="598" spans="1:8" ht="15.75" customHeight="1">
      <c r="A598" s="236">
        <v>2</v>
      </c>
      <c r="B598" s="48" t="s">
        <v>72</v>
      </c>
      <c r="C598" s="39">
        <f>SUM(C599:C599)</f>
        <v>105</v>
      </c>
      <c r="D598" s="39">
        <f>SUM(D599:D599)</f>
        <v>0</v>
      </c>
      <c r="E598" s="40">
        <f>F598/C598*1000</f>
        <v>0.2</v>
      </c>
      <c r="F598" s="41">
        <f>SUM(F599:F599)</f>
        <v>0.021</v>
      </c>
      <c r="G598" s="41">
        <f>SUM(G599:G599)</f>
        <v>0.021</v>
      </c>
      <c r="H598" s="42">
        <f>SUM(H599:H599)</f>
        <v>0</v>
      </c>
    </row>
    <row r="599" spans="1:8" ht="15.75" customHeight="1">
      <c r="A599" s="240"/>
      <c r="B599" s="59" t="s">
        <v>93</v>
      </c>
      <c r="C599" s="44">
        <v>105</v>
      </c>
      <c r="D599" s="44"/>
      <c r="E599" s="45">
        <f>F599/C599*1000</f>
        <v>0.2</v>
      </c>
      <c r="F599" s="46">
        <v>0.021</v>
      </c>
      <c r="G599" s="46">
        <v>0.021</v>
      </c>
      <c r="H599" s="47"/>
    </row>
    <row r="600" spans="1:8" s="65" customFormat="1" ht="15.75" customHeight="1">
      <c r="A600" s="236">
        <v>3</v>
      </c>
      <c r="B600" s="48" t="s">
        <v>24</v>
      </c>
      <c r="C600" s="39">
        <f>SUM(C601)</f>
        <v>2410</v>
      </c>
      <c r="D600" s="39"/>
      <c r="E600" s="40">
        <f>F600/C600*1000</f>
        <v>3.5352697095435683</v>
      </c>
      <c r="F600" s="41">
        <f>SUM(F601)</f>
        <v>8.52</v>
      </c>
      <c r="G600" s="41">
        <f>SUM(G601)</f>
        <v>0</v>
      </c>
      <c r="H600" s="41">
        <f>SUM(H601)</f>
        <v>0</v>
      </c>
    </row>
    <row r="601" spans="1:8" ht="15.75" customHeight="1">
      <c r="A601" s="240"/>
      <c r="B601" s="59" t="s">
        <v>106</v>
      </c>
      <c r="C601" s="44">
        <v>2410</v>
      </c>
      <c r="D601" s="44"/>
      <c r="E601" s="45">
        <f>F601/C601*1000</f>
        <v>3.5352697095435683</v>
      </c>
      <c r="F601" s="46">
        <v>8.52</v>
      </c>
      <c r="G601" s="46">
        <v>0</v>
      </c>
      <c r="H601" s="47"/>
    </row>
    <row r="602" spans="1:8" ht="15.75" customHeight="1">
      <c r="A602" s="242">
        <v>4</v>
      </c>
      <c r="B602" s="60" t="s">
        <v>36</v>
      </c>
      <c r="C602" s="61">
        <f>SUM(C603:C603)</f>
        <v>90</v>
      </c>
      <c r="D602" s="61">
        <f>SUM(D603:D603)</f>
        <v>0</v>
      </c>
      <c r="E602" s="71">
        <f t="shared" si="25"/>
        <v>6.944444444444444</v>
      </c>
      <c r="F602" s="73">
        <f>SUM(F603:F603)</f>
        <v>0.625</v>
      </c>
      <c r="G602" s="73">
        <f>SUM(G603:G603)</f>
        <v>0.625</v>
      </c>
      <c r="H602" s="74">
        <f>SUM(H603:H603)</f>
        <v>0</v>
      </c>
    </row>
    <row r="603" spans="1:8" ht="15.75" customHeight="1">
      <c r="A603" s="240"/>
      <c r="B603" s="59" t="s">
        <v>96</v>
      </c>
      <c r="C603" s="44">
        <v>90</v>
      </c>
      <c r="D603" s="44"/>
      <c r="E603" s="45">
        <f t="shared" si="25"/>
        <v>6.944444444444444</v>
      </c>
      <c r="F603" s="46">
        <v>0.625</v>
      </c>
      <c r="G603" s="46">
        <v>0.625</v>
      </c>
      <c r="H603" s="47"/>
    </row>
    <row r="604" spans="1:8" ht="15.75" customHeight="1">
      <c r="A604" s="242">
        <v>5</v>
      </c>
      <c r="B604" s="60" t="s">
        <v>25</v>
      </c>
      <c r="C604" s="61">
        <f>SUM(C605:C605)</f>
        <v>30</v>
      </c>
      <c r="D604" s="61">
        <f>SUM(D605:D605)</f>
        <v>0</v>
      </c>
      <c r="E604" s="71">
        <f t="shared" si="25"/>
        <v>6.6</v>
      </c>
      <c r="F604" s="73">
        <f>SUM(F605:F605)</f>
        <v>0.198</v>
      </c>
      <c r="G604" s="73">
        <f>SUM(G605:G605)</f>
        <v>0.198</v>
      </c>
      <c r="H604" s="74">
        <f>SUM(H605:H605)</f>
        <v>0</v>
      </c>
    </row>
    <row r="605" spans="1:8" ht="15.75" customHeight="1">
      <c r="A605" s="240"/>
      <c r="B605" s="59" t="s">
        <v>96</v>
      </c>
      <c r="C605" s="44">
        <v>30</v>
      </c>
      <c r="D605" s="44"/>
      <c r="E605" s="45">
        <f t="shared" si="25"/>
        <v>6.6</v>
      </c>
      <c r="F605" s="46">
        <v>0.198</v>
      </c>
      <c r="G605" s="46">
        <v>0.198</v>
      </c>
      <c r="H605" s="47"/>
    </row>
    <row r="606" spans="1:8" ht="15.75" customHeight="1">
      <c r="A606" s="236">
        <v>6</v>
      </c>
      <c r="B606" s="48" t="s">
        <v>37</v>
      </c>
      <c r="C606" s="39">
        <f>SUM(C607)</f>
        <v>2845</v>
      </c>
      <c r="D606" s="39">
        <f>SUM(D607)</f>
        <v>0</v>
      </c>
      <c r="E606" s="40">
        <f t="shared" si="25"/>
        <v>1.6854130052724077</v>
      </c>
      <c r="F606" s="41">
        <f>SUM(F607)</f>
        <v>4.795</v>
      </c>
      <c r="G606" s="41">
        <f>SUM(G607)</f>
        <v>0</v>
      </c>
      <c r="H606" s="42">
        <f>SUM(H607)</f>
        <v>0</v>
      </c>
    </row>
    <row r="607" spans="1:8" ht="15.75" customHeight="1">
      <c r="A607" s="542"/>
      <c r="B607" s="489" t="s">
        <v>106</v>
      </c>
      <c r="C607" s="543">
        <v>2845</v>
      </c>
      <c r="D607" s="543"/>
      <c r="E607" s="79">
        <f t="shared" si="25"/>
        <v>1.6854130052724077</v>
      </c>
      <c r="F607" s="544">
        <v>4.795</v>
      </c>
      <c r="G607" s="544"/>
      <c r="H607" s="545"/>
    </row>
    <row r="608" spans="1:8" ht="15.75" customHeight="1">
      <c r="A608" s="242">
        <v>7</v>
      </c>
      <c r="B608" s="60" t="s">
        <v>181</v>
      </c>
      <c r="C608" s="61">
        <f>SUM(C609:C609)</f>
        <v>0</v>
      </c>
      <c r="D608" s="61">
        <f>SUM(D609:D609)</f>
        <v>0</v>
      </c>
      <c r="E608" s="71"/>
      <c r="F608" s="73">
        <f>SUM(F609:F609)</f>
        <v>0.984</v>
      </c>
      <c r="G608" s="73">
        <f>SUM(G609:G609)</f>
        <v>0.984</v>
      </c>
      <c r="H608" s="74">
        <f>SUM(H609:H609)</f>
        <v>0</v>
      </c>
    </row>
    <row r="609" spans="1:8" ht="15.75" customHeight="1">
      <c r="A609" s="240"/>
      <c r="B609" s="59" t="s">
        <v>95</v>
      </c>
      <c r="C609" s="44"/>
      <c r="D609" s="44"/>
      <c r="E609" s="45"/>
      <c r="F609" s="46">
        <v>0.984</v>
      </c>
      <c r="G609" s="46">
        <v>0.984</v>
      </c>
      <c r="H609" s="47"/>
    </row>
    <row r="610" spans="1:8" ht="15.75" customHeight="1">
      <c r="A610" s="242">
        <v>8</v>
      </c>
      <c r="B610" s="60" t="s">
        <v>28</v>
      </c>
      <c r="C610" s="61">
        <f>SUM(C611:C611)</f>
        <v>40</v>
      </c>
      <c r="D610" s="61">
        <f>SUM(D611:D611)</f>
        <v>0</v>
      </c>
      <c r="E610" s="62">
        <f aca="true" t="shared" si="26" ref="E610:E617">F610/C610*1000</f>
        <v>2.575</v>
      </c>
      <c r="F610" s="73">
        <f>SUM(F611:F611)</f>
        <v>0.103</v>
      </c>
      <c r="G610" s="73">
        <f>SUM(G611:G611)</f>
        <v>0.103</v>
      </c>
      <c r="H610" s="74">
        <f>SUM(H611:H611)</f>
        <v>0</v>
      </c>
    </row>
    <row r="611" spans="1:8" ht="15.75" customHeight="1">
      <c r="A611" s="240"/>
      <c r="B611" s="59" t="s">
        <v>96</v>
      </c>
      <c r="C611" s="44">
        <v>40</v>
      </c>
      <c r="D611" s="44"/>
      <c r="E611" s="45">
        <f t="shared" si="26"/>
        <v>2.575</v>
      </c>
      <c r="F611" s="46">
        <v>0.103</v>
      </c>
      <c r="G611" s="46">
        <v>0.103</v>
      </c>
      <c r="H611" s="47"/>
    </row>
    <row r="612" spans="1:8" ht="15.75" customHeight="1">
      <c r="A612" s="242">
        <v>9</v>
      </c>
      <c r="B612" s="60" t="s">
        <v>107</v>
      </c>
      <c r="C612" s="61">
        <f>SUM(C613:C613)</f>
        <v>190</v>
      </c>
      <c r="D612" s="61">
        <f>SUM(D613:D613)</f>
        <v>0</v>
      </c>
      <c r="E612" s="71">
        <f t="shared" si="26"/>
        <v>17.736842105263158</v>
      </c>
      <c r="F612" s="73">
        <f>SUM(F613:F613)</f>
        <v>3.37</v>
      </c>
      <c r="G612" s="73">
        <f>SUM(G613:G613)</f>
        <v>3.37</v>
      </c>
      <c r="H612" s="74">
        <f>SUM(H613:H613)</f>
        <v>0</v>
      </c>
    </row>
    <row r="613" spans="1:8" ht="15.75" customHeight="1">
      <c r="A613" s="552"/>
      <c r="B613" s="51" t="s">
        <v>96</v>
      </c>
      <c r="C613" s="35">
        <v>190</v>
      </c>
      <c r="D613" s="35"/>
      <c r="E613" s="52">
        <f t="shared" si="26"/>
        <v>17.736842105263158</v>
      </c>
      <c r="F613" s="36">
        <v>3.37</v>
      </c>
      <c r="G613" s="36">
        <v>3.37</v>
      </c>
      <c r="H613" s="37"/>
    </row>
    <row r="614" spans="1:8" ht="15.75" customHeight="1">
      <c r="A614" s="282" t="s">
        <v>47</v>
      </c>
      <c r="B614" s="283" t="s">
        <v>124</v>
      </c>
      <c r="C614" s="462">
        <f>C596+C598+C600+C602+C604+C606+C608+C610+C612</f>
        <v>5752</v>
      </c>
      <c r="D614" s="462">
        <f>D596+D598+D600+D602+D604+D606+D608+D610+D612</f>
        <v>0</v>
      </c>
      <c r="E614" s="462"/>
      <c r="F614" s="288">
        <f>F596+F598+F600+F602+F604+F606+F608+F610+F612</f>
        <v>19.225</v>
      </c>
      <c r="G614" s="462">
        <f>G596+G598+G600+G602+G604+G606+G608+G610+G612</f>
        <v>5.91</v>
      </c>
      <c r="H614" s="463">
        <f>H596+H598+H600+H602+H604+H606+H608+H610+H612</f>
        <v>0</v>
      </c>
    </row>
    <row r="615" spans="1:8" ht="15.75" customHeight="1">
      <c r="A615" s="550"/>
      <c r="B615" s="66" t="s">
        <v>52</v>
      </c>
      <c r="C615" s="67"/>
      <c r="D615" s="67"/>
      <c r="E615" s="70"/>
      <c r="F615" s="68"/>
      <c r="G615" s="68"/>
      <c r="H615" s="69"/>
    </row>
    <row r="616" spans="1:8" ht="15.75" customHeight="1">
      <c r="A616" s="236">
        <v>1</v>
      </c>
      <c r="B616" s="48" t="s">
        <v>40</v>
      </c>
      <c r="C616" s="39">
        <f>SUM(C617)</f>
        <v>298</v>
      </c>
      <c r="D616" s="39"/>
      <c r="E616" s="40">
        <f t="shared" si="26"/>
        <v>34.22818791946308</v>
      </c>
      <c r="F616" s="41">
        <f>SUM(F617)</f>
        <v>10.2</v>
      </c>
      <c r="G616" s="41">
        <f>SUM(G617)</f>
        <v>10.2</v>
      </c>
      <c r="H616" s="42">
        <f>SUM(H617)</f>
        <v>0</v>
      </c>
    </row>
    <row r="617" spans="1:8" ht="15.75" customHeight="1">
      <c r="A617" s="240"/>
      <c r="B617" s="49" t="s">
        <v>97</v>
      </c>
      <c r="C617" s="44">
        <v>298</v>
      </c>
      <c r="D617" s="44"/>
      <c r="E617" s="45">
        <f t="shared" si="26"/>
        <v>34.22818791946308</v>
      </c>
      <c r="F617" s="46">
        <v>10.2</v>
      </c>
      <c r="G617" s="46">
        <v>10.2</v>
      </c>
      <c r="H617" s="47"/>
    </row>
    <row r="618" spans="1:8" ht="15.75" customHeight="1" thickBot="1">
      <c r="A618" s="277" t="s">
        <v>191</v>
      </c>
      <c r="B618" s="278" t="s">
        <v>123</v>
      </c>
      <c r="C618" s="279">
        <f>C616</f>
        <v>298</v>
      </c>
      <c r="D618" s="279"/>
      <c r="E618" s="279"/>
      <c r="F618" s="464">
        <f>F616</f>
        <v>10.2</v>
      </c>
      <c r="G618" s="464">
        <f>G616</f>
        <v>10.2</v>
      </c>
      <c r="H618" s="465">
        <f>H616</f>
        <v>0</v>
      </c>
    </row>
    <row r="619" spans="1:8" ht="15.75" customHeight="1" thickBot="1">
      <c r="A619" s="246" t="s">
        <v>191</v>
      </c>
      <c r="B619" s="225" t="s">
        <v>66</v>
      </c>
      <c r="C619" s="452">
        <f>C618+C614+C594</f>
        <v>6968</v>
      </c>
      <c r="D619" s="452"/>
      <c r="E619" s="452"/>
      <c r="F619" s="453">
        <f>F618+F614+F594</f>
        <v>41.107</v>
      </c>
      <c r="G619" s="453">
        <f>G618+G614+G594</f>
        <v>27.792</v>
      </c>
      <c r="H619" s="454">
        <f>H618+H614+H594</f>
        <v>0</v>
      </c>
    </row>
    <row r="620" spans="1:8" ht="15.75" customHeight="1">
      <c r="A620" s="247" t="s">
        <v>192</v>
      </c>
      <c r="B620" s="81" t="s">
        <v>78</v>
      </c>
      <c r="C620" s="82" t="s">
        <v>5</v>
      </c>
      <c r="D620" s="82"/>
      <c r="E620" s="83"/>
      <c r="F620" s="84" t="s">
        <v>5</v>
      </c>
      <c r="G620" s="84"/>
      <c r="H620" s="85"/>
    </row>
    <row r="621" spans="1:8" ht="15.75" customHeight="1">
      <c r="A621" s="248"/>
      <c r="B621" s="86" t="s">
        <v>54</v>
      </c>
      <c r="C621" s="87"/>
      <c r="D621" s="87"/>
      <c r="E621" s="70"/>
      <c r="F621" s="88"/>
      <c r="G621" s="88"/>
      <c r="H621" s="89"/>
    </row>
    <row r="622" spans="1:8" ht="15.75" customHeight="1">
      <c r="A622" s="132">
        <v>1</v>
      </c>
      <c r="B622" s="107" t="s">
        <v>89</v>
      </c>
      <c r="C622" s="90">
        <f>SUM(C623:C624)</f>
        <v>406</v>
      </c>
      <c r="D622" s="90"/>
      <c r="E622" s="40">
        <f aca="true" t="shared" si="27" ref="E622:E630">F622/C622*1000</f>
        <v>2.955665024630542</v>
      </c>
      <c r="F622" s="91">
        <f>SUM(F623:F624)</f>
        <v>1.2</v>
      </c>
      <c r="G622" s="91">
        <f>SUM(G623:G624)</f>
        <v>1.2</v>
      </c>
      <c r="H622" s="92">
        <f>SUM(H623:H624)</f>
        <v>0</v>
      </c>
    </row>
    <row r="623" spans="1:8" ht="15.75" customHeight="1">
      <c r="A623" s="249"/>
      <c r="B623" s="29" t="s">
        <v>93</v>
      </c>
      <c r="C623" s="93">
        <v>16</v>
      </c>
      <c r="D623" s="93"/>
      <c r="E623" s="31">
        <f t="shared" si="27"/>
        <v>1.875</v>
      </c>
      <c r="F623" s="94">
        <v>0.03</v>
      </c>
      <c r="G623" s="94">
        <v>0.03</v>
      </c>
      <c r="H623" s="95"/>
    </row>
    <row r="624" spans="1:8" ht="15.75" customHeight="1">
      <c r="A624" s="250"/>
      <c r="B624" s="49" t="s">
        <v>96</v>
      </c>
      <c r="C624" s="97">
        <v>390</v>
      </c>
      <c r="D624" s="97"/>
      <c r="E624" s="45">
        <f t="shared" si="27"/>
        <v>2.9999999999999996</v>
      </c>
      <c r="F624" s="98">
        <v>1.17</v>
      </c>
      <c r="G624" s="98">
        <v>1.17</v>
      </c>
      <c r="H624" s="99"/>
    </row>
    <row r="625" spans="1:8" s="65" customFormat="1" ht="15.75" customHeight="1">
      <c r="A625" s="132">
        <v>2</v>
      </c>
      <c r="B625" s="38" t="s">
        <v>30</v>
      </c>
      <c r="C625" s="90">
        <f>SUM(C626)</f>
        <v>1765</v>
      </c>
      <c r="D625" s="90"/>
      <c r="E625" s="40">
        <f t="shared" si="27"/>
        <v>27.254390934844192</v>
      </c>
      <c r="F625" s="91">
        <f>SUM(F626)</f>
        <v>48.104</v>
      </c>
      <c r="G625" s="91"/>
      <c r="H625" s="92">
        <f>SUM(H626)</f>
        <v>48.104</v>
      </c>
    </row>
    <row r="626" spans="1:8" ht="15.75" customHeight="1">
      <c r="A626" s="250"/>
      <c r="B626" s="49" t="s">
        <v>106</v>
      </c>
      <c r="C626" s="97">
        <v>1765</v>
      </c>
      <c r="D626" s="97"/>
      <c r="E626" s="45">
        <f t="shared" si="27"/>
        <v>27.254390934844192</v>
      </c>
      <c r="F626" s="98">
        <v>48.104</v>
      </c>
      <c r="G626" s="98"/>
      <c r="H626" s="99">
        <v>48.104</v>
      </c>
    </row>
    <row r="627" spans="1:8" ht="15.75" customHeight="1">
      <c r="A627" s="253">
        <v>3</v>
      </c>
      <c r="B627" s="38" t="s">
        <v>18</v>
      </c>
      <c r="C627" s="90">
        <f>SUM(C628:C630)</f>
        <v>150</v>
      </c>
      <c r="D627" s="90"/>
      <c r="E627" s="40">
        <f t="shared" si="27"/>
        <v>19.953333333333333</v>
      </c>
      <c r="F627" s="91">
        <f>SUM(F628:F630)</f>
        <v>2.993</v>
      </c>
      <c r="G627" s="91">
        <f>SUM(G628:G630)</f>
        <v>1.394</v>
      </c>
      <c r="H627" s="92">
        <f>SUM(H628:H630)</f>
        <v>0</v>
      </c>
    </row>
    <row r="628" spans="1:8" ht="15.75" customHeight="1">
      <c r="A628" s="249"/>
      <c r="B628" s="29" t="s">
        <v>93</v>
      </c>
      <c r="C628" s="93">
        <v>40</v>
      </c>
      <c r="D628" s="93"/>
      <c r="E628" s="31">
        <f t="shared" si="27"/>
        <v>5.5</v>
      </c>
      <c r="F628" s="94">
        <v>0.22</v>
      </c>
      <c r="G628" s="94">
        <v>0.22</v>
      </c>
      <c r="H628" s="95"/>
    </row>
    <row r="629" spans="1:8" ht="15.75" customHeight="1">
      <c r="A629" s="249"/>
      <c r="B629" s="29" t="s">
        <v>95</v>
      </c>
      <c r="C629" s="93"/>
      <c r="D629" s="93"/>
      <c r="E629" s="31" t="e">
        <f t="shared" si="27"/>
        <v>#DIV/0!</v>
      </c>
      <c r="F629" s="94">
        <v>1.599</v>
      </c>
      <c r="G629" s="94">
        <v>0</v>
      </c>
      <c r="H629" s="95"/>
    </row>
    <row r="630" spans="1:8" ht="15.75" customHeight="1">
      <c r="A630" s="251"/>
      <c r="B630" s="367" t="s">
        <v>97</v>
      </c>
      <c r="C630" s="145">
        <v>110</v>
      </c>
      <c r="D630" s="145"/>
      <c r="E630" s="62">
        <f t="shared" si="27"/>
        <v>10.672727272727274</v>
      </c>
      <c r="F630" s="146">
        <v>1.174</v>
      </c>
      <c r="G630" s="146">
        <v>1.174</v>
      </c>
      <c r="H630" s="147"/>
    </row>
    <row r="631" spans="1:8" ht="15.75" customHeight="1">
      <c r="A631" s="132">
        <v>4</v>
      </c>
      <c r="B631" s="107" t="s">
        <v>50</v>
      </c>
      <c r="C631" s="110">
        <f>SUM(C632:C633)</f>
        <v>12</v>
      </c>
      <c r="D631" s="110"/>
      <c r="E631" s="110"/>
      <c r="F631" s="126">
        <f>SUM(F632:F633)</f>
        <v>2.495</v>
      </c>
      <c r="G631" s="126">
        <f>SUM(G632:G633)</f>
        <v>2.495</v>
      </c>
      <c r="H631" s="127">
        <f>SUM(H632:H633)</f>
        <v>0</v>
      </c>
    </row>
    <row r="632" spans="1:8" ht="15.75" customHeight="1">
      <c r="A632" s="468"/>
      <c r="B632" s="148" t="s">
        <v>93</v>
      </c>
      <c r="C632" s="149">
        <v>12</v>
      </c>
      <c r="D632" s="149"/>
      <c r="E632" s="149">
        <f>F632/C632*1000</f>
        <v>20</v>
      </c>
      <c r="F632" s="150">
        <v>0.24</v>
      </c>
      <c r="G632" s="150">
        <v>0.24</v>
      </c>
      <c r="H632" s="151"/>
    </row>
    <row r="633" spans="1:8" ht="15.75" customHeight="1">
      <c r="A633" s="249"/>
      <c r="B633" s="109" t="s">
        <v>95</v>
      </c>
      <c r="C633" s="111"/>
      <c r="D633" s="111"/>
      <c r="E633" s="112"/>
      <c r="F633" s="113">
        <v>2.255</v>
      </c>
      <c r="G633" s="113">
        <v>2.255</v>
      </c>
      <c r="H633" s="114"/>
    </row>
    <row r="634" spans="1:8" ht="15.75" customHeight="1">
      <c r="A634" s="253">
        <v>5</v>
      </c>
      <c r="B634" s="107" t="s">
        <v>20</v>
      </c>
      <c r="C634" s="90">
        <f>SUM(C635:C635)</f>
        <v>205</v>
      </c>
      <c r="D634" s="90"/>
      <c r="E634" s="40"/>
      <c r="F634" s="91">
        <f>SUM(F635:F635)</f>
        <v>1.025</v>
      </c>
      <c r="G634" s="91">
        <f>SUM(G635:G635)</f>
        <v>1.025</v>
      </c>
      <c r="H634" s="92">
        <f>SUM(H635:H635)</f>
        <v>0</v>
      </c>
    </row>
    <row r="635" spans="1:8" ht="15.75" customHeight="1">
      <c r="A635" s="249"/>
      <c r="B635" s="29" t="s">
        <v>93</v>
      </c>
      <c r="C635" s="93">
        <v>205</v>
      </c>
      <c r="D635" s="93"/>
      <c r="E635" s="31">
        <f>F635/C635*1000</f>
        <v>4.999999999999999</v>
      </c>
      <c r="F635" s="94">
        <v>1.025</v>
      </c>
      <c r="G635" s="94">
        <v>1.025</v>
      </c>
      <c r="H635" s="95"/>
    </row>
    <row r="636" spans="1:8" ht="15.75" customHeight="1">
      <c r="A636" s="132">
        <v>6</v>
      </c>
      <c r="B636" s="107" t="s">
        <v>103</v>
      </c>
      <c r="C636" s="90">
        <f>C637</f>
        <v>46</v>
      </c>
      <c r="D636" s="90"/>
      <c r="E636" s="40"/>
      <c r="F636" s="91">
        <f>F637</f>
        <v>0.63</v>
      </c>
      <c r="G636" s="91">
        <f>G637</f>
        <v>0.63</v>
      </c>
      <c r="H636" s="92">
        <f>H637</f>
        <v>0</v>
      </c>
    </row>
    <row r="637" spans="1:8" ht="15.75" customHeight="1">
      <c r="A637" s="250"/>
      <c r="B637" s="49" t="s">
        <v>93</v>
      </c>
      <c r="C637" s="119">
        <v>46</v>
      </c>
      <c r="D637" s="119"/>
      <c r="E637" s="79">
        <f>F637/C637*1000</f>
        <v>13.695652173913043</v>
      </c>
      <c r="F637" s="120">
        <v>0.63</v>
      </c>
      <c r="G637" s="120">
        <v>0.63</v>
      </c>
      <c r="H637" s="121"/>
    </row>
    <row r="638" spans="1:8" ht="15.75" customHeight="1">
      <c r="A638" s="253">
        <v>7</v>
      </c>
      <c r="B638" s="107" t="s">
        <v>51</v>
      </c>
      <c r="C638" s="90">
        <f>SUM(C639:C639)</f>
        <v>12</v>
      </c>
      <c r="D638" s="90"/>
      <c r="E638" s="40"/>
      <c r="F638" s="91">
        <f>SUM(F639:F639)</f>
        <v>0.519</v>
      </c>
      <c r="G638" s="91">
        <f>SUM(G639:G639)</f>
        <v>0.519</v>
      </c>
      <c r="H638" s="92">
        <f>SUM(H639:H639)</f>
        <v>0</v>
      </c>
    </row>
    <row r="639" spans="1:8" ht="15.75" customHeight="1" thickBot="1">
      <c r="A639" s="249"/>
      <c r="B639" s="29" t="s">
        <v>93</v>
      </c>
      <c r="C639" s="93">
        <v>12</v>
      </c>
      <c r="D639" s="93"/>
      <c r="E639" s="31">
        <f>F639/C639*1000</f>
        <v>43.25000000000001</v>
      </c>
      <c r="F639" s="94">
        <v>0.519</v>
      </c>
      <c r="G639" s="94">
        <v>0.519</v>
      </c>
      <c r="H639" s="95"/>
    </row>
    <row r="640" spans="1:8" ht="15.75" customHeight="1" thickBot="1">
      <c r="A640" s="293" t="s">
        <v>193</v>
      </c>
      <c r="B640" s="294" t="s">
        <v>122</v>
      </c>
      <c r="C640" s="295">
        <f aca="true" t="shared" si="28" ref="C640:H640">C622+C625+C627+C631+C634+C636+C638</f>
        <v>2596</v>
      </c>
      <c r="D640" s="295">
        <f t="shared" si="28"/>
        <v>0</v>
      </c>
      <c r="E640" s="295">
        <f t="shared" si="28"/>
        <v>50.16338929280806</v>
      </c>
      <c r="F640" s="295">
        <f t="shared" si="28"/>
        <v>56.966</v>
      </c>
      <c r="G640" s="295">
        <f t="shared" si="28"/>
        <v>7.263000000000001</v>
      </c>
      <c r="H640" s="403">
        <f t="shared" si="28"/>
        <v>48.104</v>
      </c>
    </row>
    <row r="641" spans="1:8" ht="15.75" customHeight="1">
      <c r="A641" s="256"/>
      <c r="B641" s="122" t="s">
        <v>55</v>
      </c>
      <c r="C641" s="123"/>
      <c r="D641" s="123"/>
      <c r="E641" s="55" t="s">
        <v>5</v>
      </c>
      <c r="F641" s="124"/>
      <c r="G641" s="124"/>
      <c r="H641" s="125"/>
    </row>
    <row r="642" spans="1:8" ht="15.75" customHeight="1">
      <c r="A642" s="132">
        <v>1</v>
      </c>
      <c r="B642" s="107" t="s">
        <v>125</v>
      </c>
      <c r="C642" s="90">
        <f>SUM(C643:C643)</f>
        <v>0</v>
      </c>
      <c r="D642" s="90"/>
      <c r="E642" s="40"/>
      <c r="F642" s="91">
        <f>SUM(F643:F643)</f>
        <v>0.25</v>
      </c>
      <c r="G642" s="91">
        <f>SUM(G643:G643)</f>
        <v>0</v>
      </c>
      <c r="H642" s="92">
        <f>SUM(H643:H643)</f>
        <v>0</v>
      </c>
    </row>
    <row r="643" spans="1:8" ht="15.75" customHeight="1">
      <c r="A643" s="252"/>
      <c r="B643" s="34" t="s">
        <v>95</v>
      </c>
      <c r="C643" s="104"/>
      <c r="D643" s="104"/>
      <c r="E643" s="52"/>
      <c r="F643" s="105">
        <v>0.25</v>
      </c>
      <c r="G643" s="105"/>
      <c r="H643" s="106"/>
    </row>
    <row r="644" spans="1:8" s="65" customFormat="1" ht="15.75" customHeight="1">
      <c r="A644" s="132">
        <v>2</v>
      </c>
      <c r="B644" s="38" t="s">
        <v>26</v>
      </c>
      <c r="C644" s="90"/>
      <c r="D644" s="90"/>
      <c r="E644" s="40"/>
      <c r="F644" s="91">
        <f>SUM(F645)</f>
        <v>1</v>
      </c>
      <c r="G644" s="91"/>
      <c r="H644" s="92"/>
    </row>
    <row r="645" spans="1:8" ht="15.75" customHeight="1">
      <c r="A645" s="491"/>
      <c r="B645" s="49" t="s">
        <v>95</v>
      </c>
      <c r="C645" s="119"/>
      <c r="D645" s="119"/>
      <c r="E645" s="79"/>
      <c r="F645" s="120">
        <v>1</v>
      </c>
      <c r="G645" s="120"/>
      <c r="H645" s="121"/>
    </row>
    <row r="646" spans="1:8" ht="15.75" customHeight="1">
      <c r="A646" s="251">
        <v>3</v>
      </c>
      <c r="B646" s="50" t="s">
        <v>27</v>
      </c>
      <c r="C646" s="145"/>
      <c r="D646" s="145"/>
      <c r="E646" s="62"/>
      <c r="F646" s="102">
        <f>SUM(F647)</f>
        <v>3.138</v>
      </c>
      <c r="G646" s="146"/>
      <c r="H646" s="147"/>
    </row>
    <row r="647" spans="1:8" ht="15.75" customHeight="1">
      <c r="A647" s="250"/>
      <c r="B647" s="49" t="s">
        <v>95</v>
      </c>
      <c r="C647" s="97"/>
      <c r="D647" s="97"/>
      <c r="E647" s="45"/>
      <c r="F647" s="98">
        <v>3.138</v>
      </c>
      <c r="G647" s="98"/>
      <c r="H647" s="99"/>
    </row>
    <row r="648" spans="1:8" s="65" customFormat="1" ht="15.75" customHeight="1">
      <c r="A648" s="251">
        <v>4</v>
      </c>
      <c r="B648" s="50" t="s">
        <v>37</v>
      </c>
      <c r="C648" s="101"/>
      <c r="D648" s="101"/>
      <c r="E648" s="71"/>
      <c r="F648" s="102">
        <f>SUM(F649)</f>
        <v>9.872</v>
      </c>
      <c r="G648" s="102"/>
      <c r="H648" s="103"/>
    </row>
    <row r="649" spans="1:8" ht="15.75" customHeight="1">
      <c r="A649" s="251"/>
      <c r="B649" s="367" t="s">
        <v>95</v>
      </c>
      <c r="C649" s="145"/>
      <c r="D649" s="145"/>
      <c r="E649" s="62"/>
      <c r="F649" s="146">
        <v>9.872</v>
      </c>
      <c r="G649" s="146"/>
      <c r="H649" s="147"/>
    </row>
    <row r="650" spans="1:8" ht="15.75" customHeight="1">
      <c r="A650" s="132">
        <v>5</v>
      </c>
      <c r="B650" s="107" t="s">
        <v>160</v>
      </c>
      <c r="C650" s="110">
        <f>C651</f>
        <v>96</v>
      </c>
      <c r="D650" s="110"/>
      <c r="E650" s="134">
        <f>F650/C650*1000</f>
        <v>2</v>
      </c>
      <c r="F650" s="126">
        <f>F651</f>
        <v>0.192</v>
      </c>
      <c r="G650" s="126">
        <f>G651</f>
        <v>0.192</v>
      </c>
      <c r="H650" s="127">
        <f>H651</f>
        <v>0</v>
      </c>
    </row>
    <row r="651" spans="1:8" ht="15.75" customHeight="1">
      <c r="A651" s="257"/>
      <c r="B651" s="49" t="s">
        <v>93</v>
      </c>
      <c r="C651" s="116">
        <v>96</v>
      </c>
      <c r="D651" s="116"/>
      <c r="E651" s="133">
        <f>F651/C651*1000</f>
        <v>2</v>
      </c>
      <c r="F651" s="117">
        <v>0.192</v>
      </c>
      <c r="G651" s="117">
        <v>0.192</v>
      </c>
      <c r="H651" s="118"/>
    </row>
    <row r="652" spans="1:8" ht="15.75" customHeight="1">
      <c r="A652" s="253">
        <v>6</v>
      </c>
      <c r="B652" s="38" t="s">
        <v>39</v>
      </c>
      <c r="C652" s="110"/>
      <c r="D652" s="110"/>
      <c r="E652" s="134"/>
      <c r="F652" s="126">
        <f>SUM(F653)</f>
        <v>1.044</v>
      </c>
      <c r="G652" s="126">
        <f>SUM(G653)</f>
        <v>0</v>
      </c>
      <c r="H652" s="127"/>
    </row>
    <row r="653" spans="1:8" ht="15.75" customHeight="1" thickBot="1">
      <c r="A653" s="269"/>
      <c r="B653" s="492" t="s">
        <v>95</v>
      </c>
      <c r="C653" s="205"/>
      <c r="D653" s="205"/>
      <c r="E653" s="206"/>
      <c r="F653" s="207">
        <v>1.044</v>
      </c>
      <c r="G653" s="207">
        <v>0</v>
      </c>
      <c r="H653" s="208"/>
    </row>
    <row r="654" spans="1:8" ht="15.75" customHeight="1" thickBot="1">
      <c r="A654" s="290" t="s">
        <v>48</v>
      </c>
      <c r="B654" s="291" t="s">
        <v>124</v>
      </c>
      <c r="C654" s="292">
        <f>C642+C644+C646+C648+C650+C652</f>
        <v>96</v>
      </c>
      <c r="D654" s="292">
        <f>D642+D644+D646+D648+D650+D652</f>
        <v>0</v>
      </c>
      <c r="E654" s="292"/>
      <c r="F654" s="292">
        <f>F642+F644+F646+F648+F650+F652</f>
        <v>15.496</v>
      </c>
      <c r="G654" s="292">
        <f>G642+G644+G646+G648+G650+G652</f>
        <v>0.192</v>
      </c>
      <c r="H654" s="404">
        <f>H642+H644+H646+H648+H650+H652</f>
        <v>0</v>
      </c>
    </row>
    <row r="655" spans="1:8" ht="15.75" customHeight="1">
      <c r="A655" s="256"/>
      <c r="B655" s="122" t="s">
        <v>52</v>
      </c>
      <c r="C655" s="123"/>
      <c r="D655" s="123"/>
      <c r="E655" s="55" t="s">
        <v>5</v>
      </c>
      <c r="F655" s="124"/>
      <c r="G655" s="124"/>
      <c r="H655" s="125"/>
    </row>
    <row r="656" spans="1:8" s="65" customFormat="1" ht="15.75" customHeight="1">
      <c r="A656" s="132">
        <v>1</v>
      </c>
      <c r="B656" s="38" t="s">
        <v>112</v>
      </c>
      <c r="C656" s="90">
        <f>SUM(C657)</f>
        <v>18</v>
      </c>
      <c r="D656" s="90"/>
      <c r="E656" s="40">
        <f>F656/C656*1000</f>
        <v>5.555555555555555</v>
      </c>
      <c r="F656" s="91">
        <f>SUM(F657)</f>
        <v>0.1</v>
      </c>
      <c r="G656" s="91">
        <f>SUM(G657)</f>
        <v>0.1</v>
      </c>
      <c r="H656" s="92">
        <f>SUM(H657)</f>
        <v>0</v>
      </c>
    </row>
    <row r="657" spans="1:8" ht="15.75" customHeight="1">
      <c r="A657" s="250"/>
      <c r="B657" s="49" t="s">
        <v>93</v>
      </c>
      <c r="C657" s="97">
        <v>18</v>
      </c>
      <c r="D657" s="97"/>
      <c r="E657" s="45">
        <f>F657/C657*1000</f>
        <v>5.555555555555555</v>
      </c>
      <c r="F657" s="98">
        <v>0.1</v>
      </c>
      <c r="G657" s="98">
        <v>0.1</v>
      </c>
      <c r="H657" s="99"/>
    </row>
    <row r="658" spans="1:8" s="65" customFormat="1" ht="15.75" customHeight="1">
      <c r="A658" s="132">
        <v>2</v>
      </c>
      <c r="B658" s="38" t="s">
        <v>113</v>
      </c>
      <c r="C658" s="90">
        <f>C659</f>
        <v>18</v>
      </c>
      <c r="D658" s="90"/>
      <c r="E658" s="40">
        <f>F658/C658*1000</f>
        <v>11.666666666666666</v>
      </c>
      <c r="F658" s="91">
        <f>F659</f>
        <v>0.21</v>
      </c>
      <c r="G658" s="91">
        <f>G659</f>
        <v>0.21</v>
      </c>
      <c r="H658" s="92">
        <f>H659</f>
        <v>0</v>
      </c>
    </row>
    <row r="659" spans="1:8" ht="15.75" customHeight="1">
      <c r="A659" s="250"/>
      <c r="B659" s="49" t="s">
        <v>93</v>
      </c>
      <c r="C659" s="97">
        <v>18</v>
      </c>
      <c r="D659" s="97"/>
      <c r="E659" s="45">
        <f>F659/C659*1000</f>
        <v>11.666666666666666</v>
      </c>
      <c r="F659" s="98">
        <v>0.21</v>
      </c>
      <c r="G659" s="98">
        <v>0.21</v>
      </c>
      <c r="H659" s="99"/>
    </row>
    <row r="660" spans="1:8" ht="15.75" customHeight="1">
      <c r="A660" s="258">
        <v>3</v>
      </c>
      <c r="B660" s="100" t="s">
        <v>117</v>
      </c>
      <c r="C660" s="101">
        <f>SUM(C661:C661)</f>
        <v>40</v>
      </c>
      <c r="D660" s="101"/>
      <c r="E660" s="101"/>
      <c r="F660" s="102">
        <f>SUM(F661:F661)</f>
        <v>1.594</v>
      </c>
      <c r="G660" s="102">
        <f>SUM(G661:G661)</f>
        <v>1.594</v>
      </c>
      <c r="H660" s="103"/>
    </row>
    <row r="661" spans="1:8" ht="15.75" customHeight="1">
      <c r="A661" s="257"/>
      <c r="B661" s="115" t="s">
        <v>96</v>
      </c>
      <c r="C661" s="97">
        <v>40</v>
      </c>
      <c r="D661" s="97"/>
      <c r="E661" s="45">
        <f>F661/C661*1000</f>
        <v>39.85</v>
      </c>
      <c r="F661" s="98">
        <v>1.594</v>
      </c>
      <c r="G661" s="98">
        <v>1.594</v>
      </c>
      <c r="H661" s="99"/>
    </row>
    <row r="662" spans="1:8" ht="15.75" customHeight="1">
      <c r="A662" s="258">
        <v>4</v>
      </c>
      <c r="B662" s="100" t="s">
        <v>114</v>
      </c>
      <c r="C662" s="101">
        <f>SUM(C663)</f>
        <v>12</v>
      </c>
      <c r="D662" s="101"/>
      <c r="E662" s="71">
        <f>F662/C662*1000</f>
        <v>2.5</v>
      </c>
      <c r="F662" s="102">
        <f>SUM(F663)</f>
        <v>0.03</v>
      </c>
      <c r="G662" s="102">
        <f>SUM(G663)</f>
        <v>0.03</v>
      </c>
      <c r="H662" s="103">
        <f>SUM(H663)</f>
        <v>0</v>
      </c>
    </row>
    <row r="663" spans="1:8" ht="15.75" customHeight="1">
      <c r="A663" s="257"/>
      <c r="B663" s="115" t="s">
        <v>93</v>
      </c>
      <c r="C663" s="97">
        <v>12</v>
      </c>
      <c r="D663" s="97"/>
      <c r="E663" s="45">
        <f>F663/C663*1000</f>
        <v>2.5</v>
      </c>
      <c r="F663" s="98">
        <v>0.03</v>
      </c>
      <c r="G663" s="98">
        <v>0.03</v>
      </c>
      <c r="H663" s="99"/>
    </row>
    <row r="664" spans="1:8" ht="15.75" customHeight="1">
      <c r="A664" s="253">
        <v>5</v>
      </c>
      <c r="B664" s="107" t="s">
        <v>115</v>
      </c>
      <c r="C664" s="90">
        <f>SUM(C665)</f>
        <v>27</v>
      </c>
      <c r="D664" s="90"/>
      <c r="E664" s="58"/>
      <c r="F664" s="91">
        <f>SUM(F665)</f>
        <v>0.081</v>
      </c>
      <c r="G664" s="91">
        <f>SUM(G665)</f>
        <v>0.081</v>
      </c>
      <c r="H664" s="92">
        <f>SUM(H665)</f>
        <v>0</v>
      </c>
    </row>
    <row r="665" spans="1:8" ht="15.75" customHeight="1">
      <c r="A665" s="257"/>
      <c r="B665" s="49" t="s">
        <v>93</v>
      </c>
      <c r="C665" s="97">
        <v>27</v>
      </c>
      <c r="D665" s="97"/>
      <c r="E665" s="45">
        <f>F665/C665*1000</f>
        <v>3</v>
      </c>
      <c r="F665" s="98">
        <v>0.081</v>
      </c>
      <c r="G665" s="98">
        <v>0.081</v>
      </c>
      <c r="H665" s="99"/>
    </row>
    <row r="666" spans="1:8" ht="15.75" customHeight="1">
      <c r="A666" s="253">
        <v>6</v>
      </c>
      <c r="B666" s="38" t="s">
        <v>88</v>
      </c>
      <c r="C666" s="378"/>
      <c r="D666" s="378"/>
      <c r="E666" s="58"/>
      <c r="F666" s="91">
        <f>SUM(F667)</f>
        <v>0.5</v>
      </c>
      <c r="G666" s="91">
        <f>SUM(G667)</f>
        <v>0.5</v>
      </c>
      <c r="H666" s="412"/>
    </row>
    <row r="667" spans="1:8" ht="15.75" customHeight="1">
      <c r="A667" s="257"/>
      <c r="B667" s="49" t="s">
        <v>95</v>
      </c>
      <c r="C667" s="97"/>
      <c r="D667" s="97"/>
      <c r="E667" s="45"/>
      <c r="F667" s="98">
        <v>0.5</v>
      </c>
      <c r="G667" s="98">
        <v>0.5</v>
      </c>
      <c r="H667" s="99"/>
    </row>
    <row r="668" spans="1:8" ht="15.75" customHeight="1">
      <c r="A668" s="253">
        <v>7</v>
      </c>
      <c r="B668" s="38" t="s">
        <v>145</v>
      </c>
      <c r="C668" s="378"/>
      <c r="D668" s="378"/>
      <c r="E668" s="58"/>
      <c r="F668" s="91">
        <f>SUM(F669)</f>
        <v>2.9</v>
      </c>
      <c r="G668" s="91">
        <f>SUM(G669)</f>
        <v>2.9</v>
      </c>
      <c r="H668" s="412"/>
    </row>
    <row r="669" spans="1:8" ht="15.75" customHeight="1">
      <c r="A669" s="257"/>
      <c r="B669" s="49" t="s">
        <v>95</v>
      </c>
      <c r="C669" s="97"/>
      <c r="D669" s="97"/>
      <c r="E669" s="45"/>
      <c r="F669" s="98">
        <v>2.9</v>
      </c>
      <c r="G669" s="98">
        <v>2.9</v>
      </c>
      <c r="H669" s="99"/>
    </row>
    <row r="670" spans="1:8" s="65" customFormat="1" ht="15.75" customHeight="1">
      <c r="A670" s="258">
        <v>8</v>
      </c>
      <c r="B670" s="50" t="s">
        <v>224</v>
      </c>
      <c r="C670" s="101"/>
      <c r="D670" s="101"/>
      <c r="E670" s="71"/>
      <c r="F670" s="102">
        <f>SUM(F671)</f>
        <v>0.342</v>
      </c>
      <c r="G670" s="102">
        <f>SUM(G671)</f>
        <v>0.342</v>
      </c>
      <c r="H670" s="103"/>
    </row>
    <row r="671" spans="1:8" ht="15.75" customHeight="1">
      <c r="A671" s="257"/>
      <c r="B671" s="49" t="s">
        <v>95</v>
      </c>
      <c r="C671" s="97"/>
      <c r="D671" s="97"/>
      <c r="E671" s="45"/>
      <c r="F671" s="98">
        <v>0.342</v>
      </c>
      <c r="G671" s="98">
        <v>0.342</v>
      </c>
      <c r="H671" s="99"/>
    </row>
    <row r="672" spans="1:8" ht="15" customHeight="1">
      <c r="A672" s="251">
        <v>9</v>
      </c>
      <c r="B672" s="50" t="s">
        <v>116</v>
      </c>
      <c r="C672" s="101">
        <f>SUM(C673)</f>
        <v>60</v>
      </c>
      <c r="D672" s="101"/>
      <c r="E672" s="71">
        <f>F672/C672*1000</f>
        <v>2</v>
      </c>
      <c r="F672" s="102">
        <f>SUM(F673)</f>
        <v>0.12</v>
      </c>
      <c r="G672" s="102">
        <f>SUM(G673)</f>
        <v>0.12</v>
      </c>
      <c r="H672" s="103">
        <f>SUM(H673)</f>
        <v>0</v>
      </c>
    </row>
    <row r="673" spans="1:8" ht="15" customHeight="1" thickBot="1">
      <c r="A673" s="252"/>
      <c r="B673" s="34" t="s">
        <v>93</v>
      </c>
      <c r="C673" s="104">
        <v>60</v>
      </c>
      <c r="D673" s="104"/>
      <c r="E673" s="52">
        <f>F673/C673*1000</f>
        <v>2</v>
      </c>
      <c r="F673" s="105">
        <v>0.12</v>
      </c>
      <c r="G673" s="105">
        <v>0.12</v>
      </c>
      <c r="H673" s="106"/>
    </row>
    <row r="674" spans="1:8" ht="15.75" customHeight="1" thickBot="1">
      <c r="A674" s="296" t="s">
        <v>194</v>
      </c>
      <c r="B674" s="297" t="s">
        <v>123</v>
      </c>
      <c r="C674" s="298">
        <f>C656+C658+C660+C662+C664+C666+C668+C670+C672</f>
        <v>175</v>
      </c>
      <c r="D674" s="298"/>
      <c r="E674" s="298"/>
      <c r="F674" s="298">
        <f>F656+F658+F660+F662+F664+F666+F668+F670+F672</f>
        <v>5.877</v>
      </c>
      <c r="G674" s="298">
        <f>G656+G658+G660+G662+G664+G666+G668+G670+G672</f>
        <v>5.877</v>
      </c>
      <c r="H674" s="299">
        <f>H656+H658+H660+H662+H664+H666+H668+H670+H672</f>
        <v>0</v>
      </c>
    </row>
    <row r="675" spans="1:8" ht="15.75" customHeight="1" thickBot="1">
      <c r="A675" s="300" t="s">
        <v>195</v>
      </c>
      <c r="B675" s="301" t="s">
        <v>77</v>
      </c>
      <c r="C675" s="302">
        <f>C640+C654+C674</f>
        <v>2867</v>
      </c>
      <c r="D675" s="302"/>
      <c r="E675" s="302"/>
      <c r="F675" s="302">
        <f>F640+F654+F674</f>
        <v>78.339</v>
      </c>
      <c r="G675" s="302">
        <f>G640+G654+G674</f>
        <v>13.332</v>
      </c>
      <c r="H675" s="303">
        <f>H640+H654+H674</f>
        <v>48.104</v>
      </c>
    </row>
    <row r="676" spans="1:8" ht="15.75" customHeight="1">
      <c r="A676" s="259" t="s">
        <v>196</v>
      </c>
      <c r="B676" s="137" t="s">
        <v>86</v>
      </c>
      <c r="C676" s="128"/>
      <c r="D676" s="128"/>
      <c r="E676" s="138"/>
      <c r="F676" s="129"/>
      <c r="G676" s="129"/>
      <c r="H676" s="130"/>
    </row>
    <row r="677" spans="1:8" ht="15.75" customHeight="1">
      <c r="A677" s="260"/>
      <c r="B677" s="140" t="s">
        <v>54</v>
      </c>
      <c r="C677" s="141"/>
      <c r="D677" s="141"/>
      <c r="E677" s="142"/>
      <c r="F677" s="143"/>
      <c r="G677" s="143"/>
      <c r="H677" s="144"/>
    </row>
    <row r="678" spans="1:8" ht="15.75" customHeight="1">
      <c r="A678" s="132">
        <v>1</v>
      </c>
      <c r="B678" s="38" t="s">
        <v>89</v>
      </c>
      <c r="C678" s="91">
        <f>SUM(C679)</f>
        <v>15</v>
      </c>
      <c r="D678" s="90"/>
      <c r="E678" s="40">
        <f>F678/C678*1000</f>
        <v>15.000000000000002</v>
      </c>
      <c r="F678" s="91">
        <f>SUM(F679)</f>
        <v>0.225</v>
      </c>
      <c r="G678" s="91">
        <f>SUM(G679)</f>
        <v>0.225</v>
      </c>
      <c r="H678" s="92">
        <f>SUM(H679)</f>
        <v>0</v>
      </c>
    </row>
    <row r="679" spans="1:8" ht="15.75" customHeight="1">
      <c r="A679" s="250"/>
      <c r="B679" s="29" t="s">
        <v>96</v>
      </c>
      <c r="C679" s="97">
        <v>15</v>
      </c>
      <c r="D679" s="97"/>
      <c r="E679" s="45">
        <f>F679/C679*1000</f>
        <v>15.000000000000002</v>
      </c>
      <c r="F679" s="98">
        <v>0.225</v>
      </c>
      <c r="G679" s="98">
        <v>0.225</v>
      </c>
      <c r="H679" s="99"/>
    </row>
    <row r="680" spans="1:8" ht="15.75" customHeight="1">
      <c r="A680" s="253">
        <v>2</v>
      </c>
      <c r="B680" s="107" t="s">
        <v>49</v>
      </c>
      <c r="C680" s="110">
        <f>SUM(C681:C681)</f>
        <v>120</v>
      </c>
      <c r="D680" s="110"/>
      <c r="E680" s="40">
        <f>F680/C680*1000</f>
        <v>0.6916666666666668</v>
      </c>
      <c r="F680" s="126">
        <f>SUM(F681:F681)</f>
        <v>0.083</v>
      </c>
      <c r="G680" s="126">
        <f>SUM(G681:G681)</f>
        <v>0.083</v>
      </c>
      <c r="H680" s="127">
        <f>SUM(H681:H681)</f>
        <v>0</v>
      </c>
    </row>
    <row r="681" spans="1:8" ht="15.75" customHeight="1">
      <c r="A681" s="249"/>
      <c r="B681" s="29" t="s">
        <v>93</v>
      </c>
      <c r="C681" s="93">
        <v>120</v>
      </c>
      <c r="D681" s="93"/>
      <c r="E681" s="31">
        <f>F681/C681*1000</f>
        <v>0.6916666666666668</v>
      </c>
      <c r="F681" s="94">
        <v>0.083</v>
      </c>
      <c r="G681" s="94">
        <v>0.083</v>
      </c>
      <c r="H681" s="95"/>
    </row>
    <row r="682" spans="1:8" ht="15.75" customHeight="1">
      <c r="A682" s="253">
        <v>3</v>
      </c>
      <c r="B682" s="107" t="s">
        <v>20</v>
      </c>
      <c r="C682" s="90">
        <f>SUM(C683:C683)</f>
        <v>400</v>
      </c>
      <c r="D682" s="90"/>
      <c r="E682" s="40"/>
      <c r="F682" s="91">
        <f>SUM(F683:F683)</f>
        <v>15.2</v>
      </c>
      <c r="G682" s="91">
        <f>SUM(G683:G683)</f>
        <v>0</v>
      </c>
      <c r="H682" s="92">
        <f>SUM(H683:H683)</f>
        <v>0</v>
      </c>
    </row>
    <row r="683" spans="1:8" ht="15.75" customHeight="1">
      <c r="A683" s="249"/>
      <c r="B683" s="29" t="s">
        <v>96</v>
      </c>
      <c r="C683" s="93">
        <v>400</v>
      </c>
      <c r="D683" s="93"/>
      <c r="E683" s="31">
        <f>F683/C683*1000</f>
        <v>38</v>
      </c>
      <c r="F683" s="94">
        <v>15.2</v>
      </c>
      <c r="G683" s="94"/>
      <c r="H683" s="95"/>
    </row>
    <row r="684" spans="1:8" ht="15.75" customHeight="1">
      <c r="A684" s="253">
        <v>4</v>
      </c>
      <c r="B684" s="107" t="s">
        <v>51</v>
      </c>
      <c r="C684" s="90">
        <f>SUM(C685:C685)</f>
        <v>0</v>
      </c>
      <c r="D684" s="90"/>
      <c r="E684" s="40"/>
      <c r="F684" s="91">
        <f>SUM(F685:F685)</f>
        <v>3.547</v>
      </c>
      <c r="G684" s="91">
        <f>SUM(G685:G685)</f>
        <v>0.59</v>
      </c>
      <c r="H684" s="92">
        <f>SUM(H685:H685)</f>
        <v>0</v>
      </c>
    </row>
    <row r="685" spans="1:8" ht="15.75" customHeight="1" thickBot="1">
      <c r="A685" s="249"/>
      <c r="B685" s="29" t="s">
        <v>95</v>
      </c>
      <c r="C685" s="93"/>
      <c r="D685" s="93"/>
      <c r="E685" s="31"/>
      <c r="F685" s="94">
        <v>3.547</v>
      </c>
      <c r="G685" s="94">
        <v>0.59</v>
      </c>
      <c r="H685" s="95"/>
    </row>
    <row r="686" spans="1:8" ht="15.75" customHeight="1" thickBot="1">
      <c r="A686" s="293" t="s">
        <v>197</v>
      </c>
      <c r="B686" s="294" t="s">
        <v>122</v>
      </c>
      <c r="C686" s="304"/>
      <c r="D686" s="304"/>
      <c r="E686" s="304"/>
      <c r="F686" s="305">
        <f>F678+F680+F682+F684</f>
        <v>19.055</v>
      </c>
      <c r="G686" s="305">
        <f>G678+G680+G682+G684</f>
        <v>0.8979999999999999</v>
      </c>
      <c r="H686" s="405">
        <f>H678+H680+H682+H684</f>
        <v>0</v>
      </c>
    </row>
    <row r="687" spans="1:8" ht="15.75" customHeight="1">
      <c r="A687" s="256"/>
      <c r="B687" s="122" t="s">
        <v>55</v>
      </c>
      <c r="C687" s="123"/>
      <c r="D687" s="123"/>
      <c r="E687" s="55"/>
      <c r="F687" s="124"/>
      <c r="G687" s="124"/>
      <c r="H687" s="125"/>
    </row>
    <row r="688" spans="1:8" ht="15.75" customHeight="1">
      <c r="A688" s="132">
        <v>1</v>
      </c>
      <c r="B688" s="107" t="s">
        <v>33</v>
      </c>
      <c r="C688" s="90"/>
      <c r="D688" s="90"/>
      <c r="E688" s="40"/>
      <c r="F688" s="91">
        <f>SUM(F689:F689)</f>
        <v>4.35</v>
      </c>
      <c r="G688" s="91">
        <f>SUM(G689:G689)</f>
        <v>0</v>
      </c>
      <c r="H688" s="92">
        <f>SUM(H689:H689)</f>
        <v>0</v>
      </c>
    </row>
    <row r="689" spans="1:8" ht="15.75" customHeight="1">
      <c r="A689" s="249"/>
      <c r="B689" s="29" t="s">
        <v>95</v>
      </c>
      <c r="C689" s="93"/>
      <c r="D689" s="93"/>
      <c r="E689" s="31"/>
      <c r="F689" s="94">
        <v>4.35</v>
      </c>
      <c r="G689" s="94"/>
      <c r="H689" s="95"/>
    </row>
    <row r="690" spans="1:8" ht="15.75" customHeight="1">
      <c r="A690" s="132">
        <v>2</v>
      </c>
      <c r="B690" s="107" t="s">
        <v>128</v>
      </c>
      <c r="C690" s="90"/>
      <c r="D690" s="90"/>
      <c r="E690" s="40"/>
      <c r="F690" s="91">
        <f>SUM(F691:F691)</f>
        <v>1.2</v>
      </c>
      <c r="G690" s="91">
        <f>SUM(G691:G691)</f>
        <v>0</v>
      </c>
      <c r="H690" s="92">
        <f>SUM(H691:H691)</f>
        <v>0</v>
      </c>
    </row>
    <row r="691" spans="1:8" ht="15.75" customHeight="1">
      <c r="A691" s="251"/>
      <c r="B691" s="148" t="s">
        <v>95</v>
      </c>
      <c r="C691" s="145"/>
      <c r="D691" s="145"/>
      <c r="E691" s="62"/>
      <c r="F691" s="124">
        <v>1.2</v>
      </c>
      <c r="G691" s="146"/>
      <c r="H691" s="147"/>
    </row>
    <row r="692" spans="1:8" ht="15.75" customHeight="1">
      <c r="A692" s="132">
        <v>3</v>
      </c>
      <c r="B692" s="107" t="s">
        <v>24</v>
      </c>
      <c r="C692" s="90"/>
      <c r="D692" s="90"/>
      <c r="E692" s="40"/>
      <c r="F692" s="91">
        <f>SUM(F693:F694)</f>
        <v>17.805</v>
      </c>
      <c r="G692" s="91">
        <f>SUM(G693:G694)</f>
        <v>0</v>
      </c>
      <c r="H692" s="92">
        <f>SUM(H693:H694)</f>
        <v>12.555</v>
      </c>
    </row>
    <row r="693" spans="1:8" ht="15.75" customHeight="1">
      <c r="A693" s="468"/>
      <c r="B693" s="148" t="s">
        <v>106</v>
      </c>
      <c r="C693" s="145">
        <v>1550</v>
      </c>
      <c r="D693" s="145"/>
      <c r="E693" s="62"/>
      <c r="F693" s="146">
        <v>12.555</v>
      </c>
      <c r="G693" s="146"/>
      <c r="H693" s="147">
        <v>12.555</v>
      </c>
    </row>
    <row r="694" spans="1:8" ht="15.75" customHeight="1">
      <c r="A694" s="249"/>
      <c r="B694" s="29" t="s">
        <v>95</v>
      </c>
      <c r="C694" s="93"/>
      <c r="D694" s="93"/>
      <c r="E694" s="31"/>
      <c r="F694" s="94">
        <v>5.25</v>
      </c>
      <c r="G694" s="94"/>
      <c r="H694" s="95"/>
    </row>
    <row r="695" spans="1:8" ht="15.75" customHeight="1">
      <c r="A695" s="253">
        <v>4</v>
      </c>
      <c r="B695" s="107" t="s">
        <v>36</v>
      </c>
      <c r="C695" s="110"/>
      <c r="D695" s="110"/>
      <c r="E695" s="40"/>
      <c r="F695" s="126">
        <f>SUM(F696:F697)</f>
        <v>1.72</v>
      </c>
      <c r="G695" s="126">
        <f>SUM(G696:G697)</f>
        <v>0</v>
      </c>
      <c r="H695" s="92">
        <f>SUM(H696:H697)</f>
        <v>1.3</v>
      </c>
    </row>
    <row r="696" spans="1:8" ht="15.75" customHeight="1">
      <c r="A696" s="261"/>
      <c r="B696" s="29" t="s">
        <v>106</v>
      </c>
      <c r="C696" s="93">
        <v>255</v>
      </c>
      <c r="D696" s="93"/>
      <c r="E696" s="31"/>
      <c r="F696" s="94">
        <v>1.3</v>
      </c>
      <c r="G696" s="94"/>
      <c r="H696" s="95">
        <v>1.3</v>
      </c>
    </row>
    <row r="697" spans="1:8" ht="15.75" customHeight="1">
      <c r="A697" s="249"/>
      <c r="B697" s="29" t="s">
        <v>95</v>
      </c>
      <c r="C697" s="93"/>
      <c r="D697" s="93"/>
      <c r="E697" s="31"/>
      <c r="F697" s="94">
        <v>0.42</v>
      </c>
      <c r="G697" s="94"/>
      <c r="H697" s="95"/>
    </row>
    <row r="698" spans="1:8" ht="15.75" customHeight="1">
      <c r="A698" s="132">
        <v>5</v>
      </c>
      <c r="B698" s="107" t="s">
        <v>37</v>
      </c>
      <c r="C698" s="90"/>
      <c r="D698" s="90"/>
      <c r="E698" s="40"/>
      <c r="F698" s="91">
        <f>SUM(F699:F699)</f>
        <v>9.862</v>
      </c>
      <c r="G698" s="91">
        <f>SUM(G699:G699)</f>
        <v>0</v>
      </c>
      <c r="H698" s="92">
        <f>SUM(H699:H699)</f>
        <v>0</v>
      </c>
    </row>
    <row r="699" spans="1:8" ht="15.75" customHeight="1">
      <c r="A699" s="249"/>
      <c r="B699" s="29" t="s">
        <v>95</v>
      </c>
      <c r="C699" s="93"/>
      <c r="D699" s="93"/>
      <c r="E699" s="31"/>
      <c r="F699" s="94">
        <v>9.862</v>
      </c>
      <c r="G699" s="94"/>
      <c r="H699" s="95"/>
    </row>
    <row r="700" spans="1:8" ht="15.75" customHeight="1">
      <c r="A700" s="132">
        <v>6</v>
      </c>
      <c r="B700" s="107" t="s">
        <v>65</v>
      </c>
      <c r="C700" s="90"/>
      <c r="D700" s="90"/>
      <c r="E700" s="40"/>
      <c r="F700" s="91">
        <f>SUM(F701:F701)</f>
        <v>0.139</v>
      </c>
      <c r="G700" s="91">
        <f>SUM(G701:G701)</f>
        <v>0.139</v>
      </c>
      <c r="H700" s="92">
        <f>SUM(H701:H701)</f>
        <v>0</v>
      </c>
    </row>
    <row r="701" spans="1:8" ht="15.75" customHeight="1">
      <c r="A701" s="261"/>
      <c r="B701" s="29" t="s">
        <v>93</v>
      </c>
      <c r="C701" s="111">
        <v>6</v>
      </c>
      <c r="D701" s="111"/>
      <c r="E701" s="62">
        <f>F701/C701*1000</f>
        <v>23.166666666666668</v>
      </c>
      <c r="F701" s="113">
        <v>0.139</v>
      </c>
      <c r="G701" s="113">
        <v>0.139</v>
      </c>
      <c r="H701" s="114"/>
    </row>
    <row r="702" spans="1:8" ht="15.75" customHeight="1">
      <c r="A702" s="253">
        <v>7</v>
      </c>
      <c r="B702" s="107" t="s">
        <v>41</v>
      </c>
      <c r="C702" s="110"/>
      <c r="D702" s="110"/>
      <c r="E702" s="134"/>
      <c r="F702" s="126">
        <f>SUM(F703:F703)</f>
        <v>5.872</v>
      </c>
      <c r="G702" s="126">
        <f>SUM(G703:G703)</f>
        <v>0.444</v>
      </c>
      <c r="H702" s="127">
        <f>SUM(H703:H703)</f>
        <v>0</v>
      </c>
    </row>
    <row r="703" spans="1:8" ht="15.75" customHeight="1" thickBot="1">
      <c r="A703" s="261"/>
      <c r="B703" s="109" t="s">
        <v>95</v>
      </c>
      <c r="C703" s="111"/>
      <c r="D703" s="111"/>
      <c r="E703" s="112"/>
      <c r="F703" s="113">
        <v>5.872</v>
      </c>
      <c r="G703" s="113">
        <v>0.444</v>
      </c>
      <c r="H703" s="114"/>
    </row>
    <row r="704" spans="1:8" ht="15.75" customHeight="1" thickBot="1">
      <c r="A704" s="306" t="s">
        <v>198</v>
      </c>
      <c r="B704" s="307" t="s">
        <v>124</v>
      </c>
      <c r="C704" s="308"/>
      <c r="D704" s="308"/>
      <c r="E704" s="308"/>
      <c r="F704" s="309">
        <f>F688+F690+F692+F695+F698+F700+F702</f>
        <v>40.948</v>
      </c>
      <c r="G704" s="309">
        <f>G688+G690+G692+G695+G698+G700+G702</f>
        <v>0.583</v>
      </c>
      <c r="H704" s="406">
        <f>H688+H690+H692+H695+H698+H700+H702</f>
        <v>13.855</v>
      </c>
    </row>
    <row r="705" spans="1:8" ht="15.75" customHeight="1">
      <c r="A705" s="262"/>
      <c r="B705" s="155" t="s">
        <v>52</v>
      </c>
      <c r="C705" s="156"/>
      <c r="D705" s="156"/>
      <c r="E705" s="157"/>
      <c r="F705" s="158"/>
      <c r="G705" s="158"/>
      <c r="H705" s="159"/>
    </row>
    <row r="706" spans="1:8" ht="15.75" customHeight="1">
      <c r="A706" s="132">
        <v>1</v>
      </c>
      <c r="B706" s="107" t="s">
        <v>139</v>
      </c>
      <c r="C706" s="90"/>
      <c r="D706" s="90"/>
      <c r="E706" s="40"/>
      <c r="F706" s="91">
        <f>F707</f>
        <v>0.68</v>
      </c>
      <c r="G706" s="91">
        <f>G707</f>
        <v>0.68</v>
      </c>
      <c r="H706" s="92">
        <f>H707</f>
        <v>0</v>
      </c>
    </row>
    <row r="707" spans="1:8" ht="15.75" customHeight="1">
      <c r="A707" s="250"/>
      <c r="B707" s="49" t="s">
        <v>93</v>
      </c>
      <c r="C707" s="97">
        <v>21</v>
      </c>
      <c r="D707" s="97"/>
      <c r="E707" s="45">
        <f>F707/C707*1000</f>
        <v>32.38095238095239</v>
      </c>
      <c r="F707" s="98">
        <v>0.68</v>
      </c>
      <c r="G707" s="98">
        <v>0.68</v>
      </c>
      <c r="H707" s="99"/>
    </row>
    <row r="708" spans="1:8" ht="15.75" customHeight="1">
      <c r="A708" s="253">
        <v>2</v>
      </c>
      <c r="B708" s="160" t="s">
        <v>141</v>
      </c>
      <c r="C708" s="110"/>
      <c r="D708" s="110"/>
      <c r="E708" s="134"/>
      <c r="F708" s="126">
        <f>SUM(F709:F709)</f>
        <v>0.342</v>
      </c>
      <c r="G708" s="126">
        <f>SUM(G709:G709)</f>
        <v>0.34</v>
      </c>
      <c r="H708" s="127">
        <f>SUM(H709:H709)</f>
        <v>0</v>
      </c>
    </row>
    <row r="709" spans="1:8" ht="15.75" customHeight="1">
      <c r="A709" s="250"/>
      <c r="B709" s="49" t="s">
        <v>95</v>
      </c>
      <c r="C709" s="116"/>
      <c r="D709" s="116"/>
      <c r="E709" s="133"/>
      <c r="F709" s="117">
        <v>0.342</v>
      </c>
      <c r="G709" s="117">
        <v>0.34</v>
      </c>
      <c r="H709" s="118"/>
    </row>
    <row r="710" spans="1:8" ht="15.75" customHeight="1">
      <c r="A710" s="132">
        <v>3</v>
      </c>
      <c r="B710" s="107" t="s">
        <v>8</v>
      </c>
      <c r="C710" s="90"/>
      <c r="D710" s="90"/>
      <c r="E710" s="134"/>
      <c r="F710" s="91">
        <f>SUM(F711:F711)</f>
        <v>0.85</v>
      </c>
      <c r="G710" s="91">
        <f>SUM(G711:G711)</f>
        <v>0.85</v>
      </c>
      <c r="H710" s="92">
        <f>SUM(H711:H711)</f>
        <v>0</v>
      </c>
    </row>
    <row r="711" spans="1:8" ht="15.75" customHeight="1" thickBot="1">
      <c r="A711" s="252"/>
      <c r="B711" s="29" t="s">
        <v>95</v>
      </c>
      <c r="C711" s="104"/>
      <c r="D711" s="104"/>
      <c r="E711" s="52"/>
      <c r="F711" s="105">
        <v>0.85</v>
      </c>
      <c r="G711" s="105">
        <v>0.85</v>
      </c>
      <c r="H711" s="106"/>
    </row>
    <row r="712" spans="1:8" ht="15.75" customHeight="1" thickBot="1">
      <c r="A712" s="296" t="s">
        <v>198</v>
      </c>
      <c r="B712" s="297" t="s">
        <v>123</v>
      </c>
      <c r="C712" s="310"/>
      <c r="D712" s="310"/>
      <c r="E712" s="310"/>
      <c r="F712" s="298">
        <f>F706+F708+F710</f>
        <v>1.8719999999999999</v>
      </c>
      <c r="G712" s="298">
        <f>G706+G708+G710</f>
        <v>1.87</v>
      </c>
      <c r="H712" s="299">
        <f>H706+H708+H710</f>
        <v>0</v>
      </c>
    </row>
    <row r="713" spans="1:8" ht="15.75" customHeight="1" thickBot="1">
      <c r="A713" s="337" t="s">
        <v>199</v>
      </c>
      <c r="B713" s="338" t="s">
        <v>126</v>
      </c>
      <c r="C713" s="320"/>
      <c r="D713" s="320"/>
      <c r="E713" s="320"/>
      <c r="F713" s="321">
        <f>F712+F704+F686</f>
        <v>61.875</v>
      </c>
      <c r="G713" s="321">
        <f>G712+G704+G686</f>
        <v>3.351</v>
      </c>
      <c r="H713" s="322">
        <f>H712+H704+H686</f>
        <v>13.855</v>
      </c>
    </row>
    <row r="714" spans="1:8" ht="15.75" customHeight="1">
      <c r="A714" s="264" t="s">
        <v>200</v>
      </c>
      <c r="B714" s="165" t="s">
        <v>105</v>
      </c>
      <c r="C714" s="128"/>
      <c r="D714" s="128"/>
      <c r="E714" s="138"/>
      <c r="F714" s="129"/>
      <c r="G714" s="129"/>
      <c r="H714" s="130"/>
    </row>
    <row r="715" spans="1:8" ht="15.75" customHeight="1">
      <c r="A715" s="248"/>
      <c r="B715" s="86" t="s">
        <v>54</v>
      </c>
      <c r="C715" s="87"/>
      <c r="D715" s="87"/>
      <c r="E715" s="70"/>
      <c r="F715" s="88"/>
      <c r="G715" s="88"/>
      <c r="H715" s="89"/>
    </row>
    <row r="716" spans="1:8" ht="15.75" customHeight="1">
      <c r="A716" s="132">
        <v>1</v>
      </c>
      <c r="B716" s="469" t="s">
        <v>17</v>
      </c>
      <c r="C716" s="378"/>
      <c r="D716" s="378"/>
      <c r="E716" s="58"/>
      <c r="F716" s="91">
        <f>SUM(F717)</f>
        <v>22.678</v>
      </c>
      <c r="G716" s="91">
        <f>SUM(G717)</f>
        <v>0</v>
      </c>
      <c r="H716" s="92">
        <f>SUM(H717)</f>
        <v>22.678</v>
      </c>
    </row>
    <row r="717" spans="1:8" ht="15.75" customHeight="1">
      <c r="A717" s="470"/>
      <c r="B717" s="471" t="s">
        <v>106</v>
      </c>
      <c r="C717" s="97">
        <v>2465</v>
      </c>
      <c r="D717" s="97"/>
      <c r="E717" s="45"/>
      <c r="F717" s="98">
        <v>22.678</v>
      </c>
      <c r="G717" s="98"/>
      <c r="H717" s="99">
        <v>22.678</v>
      </c>
    </row>
    <row r="718" spans="1:8" ht="15.75" customHeight="1">
      <c r="A718" s="132">
        <v>2</v>
      </c>
      <c r="B718" s="38" t="s">
        <v>91</v>
      </c>
      <c r="C718" s="90"/>
      <c r="D718" s="90"/>
      <c r="E718" s="40"/>
      <c r="F718" s="91">
        <f>SUM(F719:F719)</f>
        <v>0.15</v>
      </c>
      <c r="G718" s="91">
        <f>SUM(G719:G719)</f>
        <v>0.15</v>
      </c>
      <c r="H718" s="92">
        <f>SUM(H719:H719)</f>
        <v>0</v>
      </c>
    </row>
    <row r="719" spans="1:8" ht="15.75" customHeight="1">
      <c r="A719" s="250"/>
      <c r="B719" s="49" t="s">
        <v>96</v>
      </c>
      <c r="C719" s="97">
        <v>15</v>
      </c>
      <c r="D719" s="97"/>
      <c r="E719" s="45">
        <f aca="true" t="shared" si="29" ref="E719:E734">F719/C719*1000</f>
        <v>10</v>
      </c>
      <c r="F719" s="98">
        <v>0.15</v>
      </c>
      <c r="G719" s="98">
        <v>0.15</v>
      </c>
      <c r="H719" s="99"/>
    </row>
    <row r="720" spans="1:8" ht="15.75" customHeight="1">
      <c r="A720" s="253">
        <v>3</v>
      </c>
      <c r="B720" s="107" t="s">
        <v>20</v>
      </c>
      <c r="C720" s="90"/>
      <c r="D720" s="90"/>
      <c r="E720" s="40"/>
      <c r="F720" s="91">
        <f>SUM(F721:F723)</f>
        <v>16.700000000000003</v>
      </c>
      <c r="G720" s="91">
        <f>SUM(G721:G723)</f>
        <v>2.7</v>
      </c>
      <c r="H720" s="92">
        <f>SUM(H721:H723)</f>
        <v>0</v>
      </c>
    </row>
    <row r="721" spans="1:8" ht="15.75" customHeight="1">
      <c r="A721" s="249"/>
      <c r="B721" s="29" t="s">
        <v>93</v>
      </c>
      <c r="C721" s="93">
        <v>450</v>
      </c>
      <c r="D721" s="93"/>
      <c r="E721" s="31">
        <f t="shared" si="29"/>
        <v>6</v>
      </c>
      <c r="F721" s="94">
        <v>2.7</v>
      </c>
      <c r="G721" s="94">
        <v>2.7</v>
      </c>
      <c r="H721" s="95"/>
    </row>
    <row r="722" spans="1:8" ht="15.75" customHeight="1">
      <c r="A722" s="249"/>
      <c r="B722" s="29" t="s">
        <v>95</v>
      </c>
      <c r="C722" s="93"/>
      <c r="D722" s="93"/>
      <c r="E722" s="31"/>
      <c r="F722" s="94">
        <v>2.1</v>
      </c>
      <c r="G722" s="94"/>
      <c r="H722" s="95"/>
    </row>
    <row r="723" spans="1:10" ht="15.75" customHeight="1">
      <c r="A723" s="249"/>
      <c r="B723" s="34" t="s">
        <v>96</v>
      </c>
      <c r="C723" s="93">
        <v>350</v>
      </c>
      <c r="D723" s="93"/>
      <c r="E723" s="31">
        <f t="shared" si="29"/>
        <v>34</v>
      </c>
      <c r="F723" s="94">
        <v>11.9</v>
      </c>
      <c r="G723" s="94"/>
      <c r="H723" s="95"/>
      <c r="J723" s="6"/>
    </row>
    <row r="724" spans="1:8" ht="15.75" customHeight="1">
      <c r="A724" s="132">
        <v>4</v>
      </c>
      <c r="B724" s="107" t="s">
        <v>21</v>
      </c>
      <c r="C724" s="90"/>
      <c r="D724" s="90"/>
      <c r="E724" s="40" t="e">
        <f t="shared" si="29"/>
        <v>#DIV/0!</v>
      </c>
      <c r="F724" s="91">
        <f>SUM(F725:F725)</f>
        <v>0.399</v>
      </c>
      <c r="G724" s="91">
        <f>SUM(G725:G725)</f>
        <v>0.399</v>
      </c>
      <c r="H724" s="92">
        <f>SUM(H725:H725)</f>
        <v>0</v>
      </c>
    </row>
    <row r="725" spans="1:8" ht="15.75" customHeight="1">
      <c r="A725" s="249"/>
      <c r="B725" s="49" t="s">
        <v>93</v>
      </c>
      <c r="C725" s="93">
        <v>30</v>
      </c>
      <c r="D725" s="93"/>
      <c r="E725" s="62">
        <f t="shared" si="29"/>
        <v>13.3</v>
      </c>
      <c r="F725" s="94">
        <v>0.399</v>
      </c>
      <c r="G725" s="94">
        <v>0.399</v>
      </c>
      <c r="H725" s="95"/>
    </row>
    <row r="726" spans="1:8" ht="15.75" customHeight="1">
      <c r="A726" s="253">
        <v>5</v>
      </c>
      <c r="B726" s="100" t="s">
        <v>71</v>
      </c>
      <c r="C726" s="90"/>
      <c r="D726" s="90"/>
      <c r="E726" s="40" t="e">
        <f t="shared" si="29"/>
        <v>#DIV/0!</v>
      </c>
      <c r="F726" s="91">
        <f>SUM(F727:F727)</f>
        <v>0.54</v>
      </c>
      <c r="G726" s="91">
        <f>SUM(G727:G727)</f>
        <v>0.54</v>
      </c>
      <c r="H726" s="92">
        <f>SUM(H727:H727)</f>
        <v>0</v>
      </c>
    </row>
    <row r="727" spans="1:8" ht="15.75" customHeight="1">
      <c r="A727" s="250"/>
      <c r="B727" s="49" t="s">
        <v>93</v>
      </c>
      <c r="C727" s="97">
        <v>60</v>
      </c>
      <c r="D727" s="97"/>
      <c r="E727" s="45">
        <f t="shared" si="29"/>
        <v>9.000000000000002</v>
      </c>
      <c r="F727" s="98">
        <v>0.54</v>
      </c>
      <c r="G727" s="98">
        <v>0.54</v>
      </c>
      <c r="H727" s="99"/>
    </row>
    <row r="728" spans="1:8" ht="15.75" customHeight="1">
      <c r="A728" s="258">
        <v>6</v>
      </c>
      <c r="B728" s="100" t="s">
        <v>51</v>
      </c>
      <c r="C728" s="101"/>
      <c r="D728" s="101"/>
      <c r="E728" s="71" t="e">
        <f t="shared" si="29"/>
        <v>#DIV/0!</v>
      </c>
      <c r="F728" s="102">
        <f>SUM(F729:F730)</f>
        <v>4.261</v>
      </c>
      <c r="G728" s="102">
        <f>SUM(G729:G730)</f>
        <v>3.411</v>
      </c>
      <c r="H728" s="103">
        <f>SUM(H729:H730)</f>
        <v>0</v>
      </c>
    </row>
    <row r="729" spans="1:9" ht="15.75" customHeight="1">
      <c r="A729" s="249"/>
      <c r="B729" s="29" t="s">
        <v>93</v>
      </c>
      <c r="C729" s="93">
        <v>250</v>
      </c>
      <c r="D729" s="93"/>
      <c r="E729" s="31">
        <f t="shared" si="29"/>
        <v>13.644</v>
      </c>
      <c r="F729" s="94">
        <v>3.411</v>
      </c>
      <c r="G729" s="94">
        <v>3.411</v>
      </c>
      <c r="H729" s="95"/>
      <c r="I729" s="96"/>
    </row>
    <row r="730" spans="1:8" ht="15.75" customHeight="1">
      <c r="A730" s="249"/>
      <c r="B730" s="29" t="s">
        <v>95</v>
      </c>
      <c r="C730" s="93"/>
      <c r="D730" s="93"/>
      <c r="E730" s="31"/>
      <c r="F730" s="94">
        <v>0.85</v>
      </c>
      <c r="G730" s="94"/>
      <c r="H730" s="95"/>
    </row>
    <row r="731" spans="1:8" ht="15.75" customHeight="1">
      <c r="A731" s="311" t="s">
        <v>121</v>
      </c>
      <c r="B731" s="312" t="s">
        <v>122</v>
      </c>
      <c r="C731" s="313"/>
      <c r="D731" s="313"/>
      <c r="E731" s="313"/>
      <c r="F731" s="314">
        <f>F718+F720+F724+F726+F728+F716</f>
        <v>44.728</v>
      </c>
      <c r="G731" s="314">
        <f>G718+G720+G724+G726+G728+G716</f>
        <v>7.2</v>
      </c>
      <c r="H731" s="315">
        <f>H718+H720+H724+H726+H728+H716</f>
        <v>22.678</v>
      </c>
    </row>
    <row r="732" spans="1:8" ht="15.75" customHeight="1">
      <c r="A732" s="256"/>
      <c r="B732" s="122" t="s">
        <v>55</v>
      </c>
      <c r="C732" s="123"/>
      <c r="D732" s="123"/>
      <c r="E732" s="55"/>
      <c r="F732" s="124"/>
      <c r="G732" s="124"/>
      <c r="H732" s="125"/>
    </row>
    <row r="733" spans="1:8" ht="29.25" customHeight="1">
      <c r="A733" s="132">
        <v>1</v>
      </c>
      <c r="B733" s="407" t="s">
        <v>144</v>
      </c>
      <c r="C733" s="90"/>
      <c r="D733" s="90"/>
      <c r="E733" s="40"/>
      <c r="F733" s="91">
        <f>SUM(F734:F734)</f>
        <v>0.432</v>
      </c>
      <c r="G733" s="91">
        <f>SUM(G734:G734)</f>
        <v>0.432</v>
      </c>
      <c r="H733" s="92">
        <f>SUM(H734:H734)</f>
        <v>0</v>
      </c>
    </row>
    <row r="734" spans="1:8" ht="15.75" customHeight="1">
      <c r="A734" s="250"/>
      <c r="B734" s="49" t="s">
        <v>93</v>
      </c>
      <c r="C734" s="97">
        <v>93</v>
      </c>
      <c r="D734" s="97"/>
      <c r="E734" s="45">
        <f t="shared" si="29"/>
        <v>4.64516129032258</v>
      </c>
      <c r="F734" s="98">
        <v>0.432</v>
      </c>
      <c r="G734" s="98">
        <v>0.432</v>
      </c>
      <c r="H734" s="99"/>
    </row>
    <row r="735" spans="1:8" ht="15.75" customHeight="1">
      <c r="A735" s="251">
        <v>2</v>
      </c>
      <c r="B735" s="50" t="s">
        <v>98</v>
      </c>
      <c r="C735" s="101"/>
      <c r="D735" s="101"/>
      <c r="E735" s="71"/>
      <c r="F735" s="102">
        <f>SUM(F736:F736)</f>
        <v>1.198</v>
      </c>
      <c r="G735" s="102">
        <f>SUM(G736:G736)</f>
        <v>0</v>
      </c>
      <c r="H735" s="103">
        <f>SUM(H736:H736)</f>
        <v>0</v>
      </c>
    </row>
    <row r="736" spans="1:8" ht="15.75" customHeight="1">
      <c r="A736" s="256"/>
      <c r="B736" s="171" t="s">
        <v>95</v>
      </c>
      <c r="C736" s="123"/>
      <c r="D736" s="123"/>
      <c r="E736" s="62"/>
      <c r="F736" s="124">
        <v>1.198</v>
      </c>
      <c r="G736" s="124"/>
      <c r="H736" s="125"/>
    </row>
    <row r="737" spans="1:8" ht="15.75" customHeight="1">
      <c r="A737" s="132">
        <v>3</v>
      </c>
      <c r="B737" s="107" t="s">
        <v>24</v>
      </c>
      <c r="C737" s="90"/>
      <c r="D737" s="90"/>
      <c r="E737" s="40"/>
      <c r="F737" s="91">
        <f>SUM(F738:F738)</f>
        <v>10.2</v>
      </c>
      <c r="G737" s="91">
        <f>SUM(G738:G738)</f>
        <v>0</v>
      </c>
      <c r="H737" s="92">
        <f>SUM(H738:H738)</f>
        <v>10.2</v>
      </c>
    </row>
    <row r="738" spans="1:8" ht="15.75" customHeight="1">
      <c r="A738" s="468"/>
      <c r="B738" s="148" t="s">
        <v>106</v>
      </c>
      <c r="C738" s="145"/>
      <c r="D738" s="145"/>
      <c r="E738" s="62"/>
      <c r="F738" s="146">
        <v>10.2</v>
      </c>
      <c r="G738" s="146"/>
      <c r="H738" s="147">
        <v>10.2</v>
      </c>
    </row>
    <row r="739" spans="1:8" ht="15.75" customHeight="1">
      <c r="A739" s="132">
        <v>4</v>
      </c>
      <c r="B739" s="107" t="s">
        <v>25</v>
      </c>
      <c r="C739" s="90"/>
      <c r="D739" s="90"/>
      <c r="E739" s="40"/>
      <c r="F739" s="91">
        <f>SUM(F740:F740)</f>
        <v>0.008</v>
      </c>
      <c r="G739" s="91">
        <f>SUM(G740:G740)</f>
        <v>0.008</v>
      </c>
      <c r="H739" s="92">
        <f>SUM(H740:H740)</f>
        <v>0</v>
      </c>
    </row>
    <row r="740" spans="1:8" ht="15.75" customHeight="1">
      <c r="A740" s="368"/>
      <c r="B740" s="369" t="s">
        <v>93</v>
      </c>
      <c r="C740" s="123">
        <v>93</v>
      </c>
      <c r="D740" s="123"/>
      <c r="E740" s="55"/>
      <c r="F740" s="124">
        <v>0.008</v>
      </c>
      <c r="G740" s="124">
        <v>0.008</v>
      </c>
      <c r="H740" s="125"/>
    </row>
    <row r="741" spans="1:8" ht="15.75" customHeight="1">
      <c r="A741" s="132">
        <v>5</v>
      </c>
      <c r="B741" s="107" t="s">
        <v>37</v>
      </c>
      <c r="C741" s="90"/>
      <c r="D741" s="90"/>
      <c r="E741" s="40"/>
      <c r="F741" s="91">
        <f>SUM(F742:F743)</f>
        <v>0.172</v>
      </c>
      <c r="G741" s="91">
        <f>SUM(G742:G743)</f>
        <v>0.02</v>
      </c>
      <c r="H741" s="92">
        <f>SUM(H742:H743)</f>
        <v>0</v>
      </c>
    </row>
    <row r="742" spans="1:8" ht="15.75" customHeight="1">
      <c r="A742" s="249"/>
      <c r="B742" s="29" t="s">
        <v>95</v>
      </c>
      <c r="C742" s="93"/>
      <c r="D742" s="93"/>
      <c r="E742" s="31"/>
      <c r="F742" s="94">
        <v>0.152</v>
      </c>
      <c r="G742" s="94"/>
      <c r="H742" s="95"/>
    </row>
    <row r="743" spans="1:8" ht="15.75" customHeight="1">
      <c r="A743" s="249"/>
      <c r="B743" s="29" t="s">
        <v>96</v>
      </c>
      <c r="C743" s="93">
        <v>10</v>
      </c>
      <c r="D743" s="93"/>
      <c r="E743" s="31">
        <f>F743/C743*1000</f>
        <v>2</v>
      </c>
      <c r="F743" s="94">
        <v>0.02</v>
      </c>
      <c r="G743" s="94">
        <v>0.02</v>
      </c>
      <c r="H743" s="95"/>
    </row>
    <row r="744" spans="1:8" ht="15.75" customHeight="1">
      <c r="A744" s="132">
        <v>6</v>
      </c>
      <c r="B744" s="107" t="s">
        <v>42</v>
      </c>
      <c r="C744" s="90"/>
      <c r="D744" s="90"/>
      <c r="E744" s="40"/>
      <c r="F744" s="91">
        <f>SUM(F745:F745)</f>
        <v>0.053</v>
      </c>
      <c r="G744" s="91">
        <f>SUM(G745:G745)</f>
        <v>0</v>
      </c>
      <c r="H744" s="92">
        <f>SUM(H745:H745)</f>
        <v>0</v>
      </c>
    </row>
    <row r="745" spans="1:8" ht="15.75" customHeight="1">
      <c r="A745" s="249"/>
      <c r="B745" s="109" t="s">
        <v>95</v>
      </c>
      <c r="C745" s="93"/>
      <c r="D745" s="93"/>
      <c r="E745" s="62"/>
      <c r="F745" s="94">
        <v>0.053</v>
      </c>
      <c r="G745" s="94"/>
      <c r="H745" s="95"/>
    </row>
    <row r="746" spans="1:8" ht="15.75" customHeight="1">
      <c r="A746" s="132">
        <v>7</v>
      </c>
      <c r="B746" s="107" t="s">
        <v>64</v>
      </c>
      <c r="C746" s="378"/>
      <c r="D746" s="378"/>
      <c r="E746" s="58"/>
      <c r="F746" s="91">
        <f>SUM(F747)</f>
        <v>0.169</v>
      </c>
      <c r="G746" s="411"/>
      <c r="H746" s="412"/>
    </row>
    <row r="747" spans="1:8" ht="15.75" customHeight="1">
      <c r="A747" s="250"/>
      <c r="B747" s="115" t="s">
        <v>95</v>
      </c>
      <c r="C747" s="97"/>
      <c r="D747" s="97"/>
      <c r="E747" s="45"/>
      <c r="F747" s="98">
        <v>0.169</v>
      </c>
      <c r="G747" s="98"/>
      <c r="H747" s="99"/>
    </row>
    <row r="748" spans="1:8" ht="15.75" customHeight="1">
      <c r="A748" s="132">
        <v>8</v>
      </c>
      <c r="B748" s="154" t="s">
        <v>28</v>
      </c>
      <c r="C748" s="90"/>
      <c r="D748" s="90"/>
      <c r="E748" s="40"/>
      <c r="F748" s="91">
        <f>SUM(F749:F749)</f>
        <v>4.9</v>
      </c>
      <c r="G748" s="91">
        <f>SUM(G749:G749)</f>
        <v>0</v>
      </c>
      <c r="H748" s="92">
        <f>SUM(H749:H749)</f>
        <v>0</v>
      </c>
    </row>
    <row r="749" spans="1:8" ht="15.75" customHeight="1">
      <c r="A749" s="249"/>
      <c r="B749" s="29" t="s">
        <v>95</v>
      </c>
      <c r="C749" s="93"/>
      <c r="D749" s="93"/>
      <c r="E749" s="31"/>
      <c r="F749" s="94">
        <v>4.9</v>
      </c>
      <c r="G749" s="94"/>
      <c r="H749" s="95"/>
    </row>
    <row r="750" spans="1:8" ht="15.75" customHeight="1">
      <c r="A750" s="253">
        <v>9</v>
      </c>
      <c r="B750" s="107" t="s">
        <v>38</v>
      </c>
      <c r="C750" s="110"/>
      <c r="D750" s="110"/>
      <c r="E750" s="40"/>
      <c r="F750" s="126">
        <f>SUM(F751:F751)</f>
        <v>8.324</v>
      </c>
      <c r="G750" s="126">
        <f>SUM(G751:G751)</f>
        <v>0</v>
      </c>
      <c r="H750" s="127">
        <f>SUM(H751:H751)</f>
        <v>0</v>
      </c>
    </row>
    <row r="751" spans="1:8" ht="15.75" customHeight="1">
      <c r="A751" s="249"/>
      <c r="B751" s="29" t="s">
        <v>95</v>
      </c>
      <c r="C751" s="93"/>
      <c r="D751" s="93"/>
      <c r="E751" s="31"/>
      <c r="F751" s="94">
        <v>8.324</v>
      </c>
      <c r="G751" s="94"/>
      <c r="H751" s="95"/>
    </row>
    <row r="752" spans="1:8" ht="15.75" customHeight="1">
      <c r="A752" s="132">
        <v>10</v>
      </c>
      <c r="B752" s="107" t="s">
        <v>39</v>
      </c>
      <c r="C752" s="90"/>
      <c r="D752" s="90"/>
      <c r="E752" s="40"/>
      <c r="F752" s="91">
        <f>SUM(F753:F753)</f>
        <v>2.783</v>
      </c>
      <c r="G752" s="91">
        <f>SUM(G753:G753)</f>
        <v>0</v>
      </c>
      <c r="H752" s="92">
        <f>SUM(H753:H753)</f>
        <v>0</v>
      </c>
    </row>
    <row r="753" spans="1:8" ht="15.75" customHeight="1" thickBot="1">
      <c r="A753" s="250"/>
      <c r="B753" s="49" t="s">
        <v>95</v>
      </c>
      <c r="C753" s="97"/>
      <c r="D753" s="97"/>
      <c r="E753" s="45"/>
      <c r="F753" s="98">
        <v>2.783</v>
      </c>
      <c r="G753" s="98"/>
      <c r="H753" s="99"/>
    </row>
    <row r="754" spans="1:8" ht="15.75" customHeight="1" thickBot="1">
      <c r="A754" s="306" t="s">
        <v>121</v>
      </c>
      <c r="B754" s="307" t="s">
        <v>124</v>
      </c>
      <c r="C754" s="316"/>
      <c r="D754" s="316"/>
      <c r="E754" s="316"/>
      <c r="F754" s="317">
        <f>F733+F735+F737+F739+F741+F744+F746+F748+F750+F752</f>
        <v>28.238999999999997</v>
      </c>
      <c r="G754" s="317">
        <f>G733+G735+G737+G739+G741+G744+G746+G748+G750+G752</f>
        <v>0.46</v>
      </c>
      <c r="H754" s="408">
        <f>H733+H735+H737+H739+H741+H744+H746+H748+H750+H752</f>
        <v>10.2</v>
      </c>
    </row>
    <row r="755" spans="1:8" ht="15.75" customHeight="1">
      <c r="A755" s="262"/>
      <c r="B755" s="155" t="s">
        <v>52</v>
      </c>
      <c r="C755" s="156"/>
      <c r="D755" s="156"/>
      <c r="E755" s="157"/>
      <c r="F755" s="158"/>
      <c r="G755" s="158"/>
      <c r="H755" s="159"/>
    </row>
    <row r="756" spans="1:8" ht="15.75" customHeight="1">
      <c r="A756" s="132">
        <v>1</v>
      </c>
      <c r="B756" s="107" t="s">
        <v>141</v>
      </c>
      <c r="C756" s="90"/>
      <c r="D756" s="90"/>
      <c r="E756" s="40"/>
      <c r="F756" s="91">
        <f>SUM(F757:F757)</f>
        <v>0.257</v>
      </c>
      <c r="G756" s="91">
        <f>SUM(G757:G757)</f>
        <v>0.257</v>
      </c>
      <c r="H756" s="92">
        <f>SUM(H757:H757)</f>
        <v>0</v>
      </c>
    </row>
    <row r="757" spans="1:8" ht="15.75" customHeight="1">
      <c r="A757" s="250"/>
      <c r="B757" s="49" t="s">
        <v>95</v>
      </c>
      <c r="C757" s="97"/>
      <c r="D757" s="97"/>
      <c r="E757" s="45"/>
      <c r="F757" s="98">
        <v>0.257</v>
      </c>
      <c r="G757" s="98">
        <v>0.257</v>
      </c>
      <c r="H757" s="99"/>
    </row>
    <row r="758" spans="1:8" ht="15.75" customHeight="1">
      <c r="A758" s="253">
        <v>2</v>
      </c>
      <c r="B758" s="38" t="s">
        <v>120</v>
      </c>
      <c r="C758" s="110"/>
      <c r="D758" s="110"/>
      <c r="E758" s="134"/>
      <c r="F758" s="126">
        <f>F759</f>
        <v>1.385</v>
      </c>
      <c r="G758" s="126">
        <f>G759</f>
        <v>1.385</v>
      </c>
      <c r="H758" s="127"/>
    </row>
    <row r="759" spans="1:8" ht="15.75" customHeight="1">
      <c r="A759" s="250"/>
      <c r="B759" s="49" t="s">
        <v>95</v>
      </c>
      <c r="C759" s="116"/>
      <c r="D759" s="116"/>
      <c r="E759" s="133"/>
      <c r="F759" s="117">
        <v>1.385</v>
      </c>
      <c r="G759" s="117">
        <v>1.385</v>
      </c>
      <c r="H759" s="118"/>
    </row>
    <row r="760" spans="1:8" ht="15.75" customHeight="1">
      <c r="A760" s="132">
        <v>3</v>
      </c>
      <c r="B760" s="107" t="s">
        <v>40</v>
      </c>
      <c r="C760" s="90"/>
      <c r="D760" s="90"/>
      <c r="E760" s="40"/>
      <c r="F760" s="91">
        <f>SUM(F761:F761)</f>
        <v>0.905</v>
      </c>
      <c r="G760" s="91">
        <f>SUM(G761:G761)</f>
        <v>0.905</v>
      </c>
      <c r="H760" s="92">
        <f>SUM(H761:H761)</f>
        <v>0</v>
      </c>
    </row>
    <row r="761" spans="1:8" ht="15.75" customHeight="1">
      <c r="A761" s="250"/>
      <c r="B761" s="49" t="s">
        <v>95</v>
      </c>
      <c r="C761" s="97"/>
      <c r="D761" s="97"/>
      <c r="E761" s="45"/>
      <c r="F761" s="98">
        <v>0.905</v>
      </c>
      <c r="G761" s="98">
        <v>0.905</v>
      </c>
      <c r="H761" s="99"/>
    </row>
    <row r="762" spans="1:8" ht="15.75" customHeight="1">
      <c r="A762" s="132">
        <v>4</v>
      </c>
      <c r="B762" s="107" t="s">
        <v>8</v>
      </c>
      <c r="C762" s="90"/>
      <c r="D762" s="90"/>
      <c r="E762" s="134"/>
      <c r="F762" s="91">
        <f>SUM(F763:F763)</f>
        <v>0.296</v>
      </c>
      <c r="G762" s="91">
        <f>SUM(G763:G763)</f>
        <v>0.296</v>
      </c>
      <c r="H762" s="92">
        <f>SUM(H763:H763)</f>
        <v>0</v>
      </c>
    </row>
    <row r="763" spans="1:8" ht="15.75" customHeight="1" thickBot="1">
      <c r="A763" s="249"/>
      <c r="B763" s="29" t="s">
        <v>95</v>
      </c>
      <c r="C763" s="93"/>
      <c r="D763" s="93"/>
      <c r="E763" s="31"/>
      <c r="F763" s="94">
        <v>0.296</v>
      </c>
      <c r="G763" s="94">
        <v>0.296</v>
      </c>
      <c r="H763" s="95"/>
    </row>
    <row r="764" spans="1:8" ht="15.75" customHeight="1" thickBot="1">
      <c r="A764" s="296" t="s">
        <v>121</v>
      </c>
      <c r="B764" s="297" t="s">
        <v>123</v>
      </c>
      <c r="C764" s="310"/>
      <c r="D764" s="310"/>
      <c r="E764" s="310"/>
      <c r="F764" s="298">
        <f>+F756+F758+F760+F762</f>
        <v>2.8429999999999995</v>
      </c>
      <c r="G764" s="298">
        <f>+G756+G758+G760+G762</f>
        <v>2.8429999999999995</v>
      </c>
      <c r="H764" s="299">
        <f>+H756+H758+H760+H762</f>
        <v>0</v>
      </c>
    </row>
    <row r="765" spans="1:8" ht="15.75" customHeight="1" thickBot="1">
      <c r="A765" s="318" t="s">
        <v>121</v>
      </c>
      <c r="B765" s="319" t="s">
        <v>172</v>
      </c>
      <c r="C765" s="320"/>
      <c r="D765" s="320"/>
      <c r="E765" s="320"/>
      <c r="F765" s="321">
        <f>F731+F754+F764</f>
        <v>75.81</v>
      </c>
      <c r="G765" s="321">
        <f>G731+G754+G764</f>
        <v>10.503</v>
      </c>
      <c r="H765" s="322">
        <f>H731+H754+H764</f>
        <v>32.878</v>
      </c>
    </row>
    <row r="766" spans="1:8" ht="15.75" customHeight="1">
      <c r="A766" s="265" t="s">
        <v>132</v>
      </c>
      <c r="B766" s="228" t="s">
        <v>133</v>
      </c>
      <c r="C766" s="175"/>
      <c r="D766" s="175"/>
      <c r="E766" s="176"/>
      <c r="F766" s="177"/>
      <c r="G766" s="177"/>
      <c r="H766" s="178"/>
    </row>
    <row r="767" spans="1:8" s="65" customFormat="1" ht="15.75" customHeight="1">
      <c r="A767" s="266"/>
      <c r="B767" s="179" t="s">
        <v>54</v>
      </c>
      <c r="C767" s="136"/>
      <c r="D767" s="136"/>
      <c r="E767" s="180"/>
      <c r="F767" s="181"/>
      <c r="G767" s="181"/>
      <c r="H767" s="182"/>
    </row>
    <row r="768" spans="1:8" s="65" customFormat="1" ht="15.75" customHeight="1">
      <c r="A768" s="253">
        <v>1</v>
      </c>
      <c r="B768" s="183" t="s">
        <v>17</v>
      </c>
      <c r="C768" s="110"/>
      <c r="D768" s="110"/>
      <c r="E768" s="134"/>
      <c r="F768" s="126">
        <f>SUM(F769)</f>
        <v>23.212</v>
      </c>
      <c r="G768" s="126">
        <f>SUM(G769)</f>
        <v>0</v>
      </c>
      <c r="H768" s="127">
        <f>SUM(H769)</f>
        <v>23.212</v>
      </c>
    </row>
    <row r="769" spans="1:8" ht="15.75" customHeight="1">
      <c r="A769" s="472"/>
      <c r="B769" s="185" t="s">
        <v>106</v>
      </c>
      <c r="C769" s="116"/>
      <c r="D769" s="116"/>
      <c r="E769" s="133"/>
      <c r="F769" s="117">
        <v>23.212</v>
      </c>
      <c r="G769" s="117"/>
      <c r="H769" s="118">
        <v>23.212</v>
      </c>
    </row>
    <row r="770" spans="1:8" ht="15.75" customHeight="1">
      <c r="A770" s="253">
        <v>4</v>
      </c>
      <c r="B770" s="183" t="s">
        <v>99</v>
      </c>
      <c r="C770" s="110"/>
      <c r="D770" s="110"/>
      <c r="E770" s="110"/>
      <c r="F770" s="126">
        <f>SUM(F771:F771)</f>
        <v>0.059</v>
      </c>
      <c r="G770" s="126">
        <f>SUM(G771:G771)</f>
        <v>0.059</v>
      </c>
      <c r="H770" s="127">
        <f>SUM(H771:H771)</f>
        <v>0</v>
      </c>
    </row>
    <row r="771" spans="1:8" ht="15.75" customHeight="1">
      <c r="A771" s="261"/>
      <c r="B771" s="184" t="s">
        <v>93</v>
      </c>
      <c r="C771" s="111">
        <v>10</v>
      </c>
      <c r="D771" s="111"/>
      <c r="E771" s="112"/>
      <c r="F771" s="113">
        <v>0.059</v>
      </c>
      <c r="G771" s="113">
        <v>0.059</v>
      </c>
      <c r="H771" s="114"/>
    </row>
    <row r="772" spans="1:8" ht="15.75" customHeight="1">
      <c r="A772" s="253">
        <v>6</v>
      </c>
      <c r="B772" s="183" t="s">
        <v>100</v>
      </c>
      <c r="C772" s="110"/>
      <c r="D772" s="110"/>
      <c r="E772" s="110"/>
      <c r="F772" s="126">
        <f>SUM(F773:F774)</f>
        <v>28.53</v>
      </c>
      <c r="G772" s="126">
        <f>SUM(G773:G774)</f>
        <v>13.43</v>
      </c>
      <c r="H772" s="127">
        <f>SUM(H773:H774)</f>
        <v>0</v>
      </c>
    </row>
    <row r="773" spans="1:8" ht="15.75" customHeight="1">
      <c r="A773" s="261"/>
      <c r="B773" s="184" t="s">
        <v>93</v>
      </c>
      <c r="C773" s="111">
        <v>895</v>
      </c>
      <c r="D773" s="111"/>
      <c r="E773" s="112"/>
      <c r="F773" s="113">
        <v>13.43</v>
      </c>
      <c r="G773" s="113">
        <v>13.43</v>
      </c>
      <c r="H773" s="114"/>
    </row>
    <row r="774" spans="1:8" ht="15.75" customHeight="1">
      <c r="A774" s="261"/>
      <c r="B774" s="184" t="s">
        <v>95</v>
      </c>
      <c r="C774" s="111"/>
      <c r="D774" s="111"/>
      <c r="E774" s="112"/>
      <c r="F774" s="113">
        <v>15.1</v>
      </c>
      <c r="G774" s="113"/>
      <c r="H774" s="114"/>
    </row>
    <row r="775" spans="1:8" ht="15.75" customHeight="1">
      <c r="A775" s="253">
        <v>7</v>
      </c>
      <c r="B775" s="183" t="s">
        <v>51</v>
      </c>
      <c r="C775" s="110"/>
      <c r="D775" s="110"/>
      <c r="E775" s="110"/>
      <c r="F775" s="126">
        <f>SUM(F776:F776)</f>
        <v>2.56</v>
      </c>
      <c r="G775" s="126">
        <f>SUM(G776:G776)</f>
        <v>0</v>
      </c>
      <c r="H775" s="127">
        <f>SUM(H776:H776)</f>
        <v>0</v>
      </c>
    </row>
    <row r="776" spans="1:8" ht="15.75" customHeight="1" thickBot="1">
      <c r="A776" s="261"/>
      <c r="B776" s="184" t="s">
        <v>95</v>
      </c>
      <c r="C776" s="111"/>
      <c r="D776" s="111"/>
      <c r="E776" s="112"/>
      <c r="F776" s="113">
        <v>2.56</v>
      </c>
      <c r="G776" s="113"/>
      <c r="H776" s="114"/>
    </row>
    <row r="777" spans="1:8" ht="15.75" customHeight="1" thickBot="1">
      <c r="A777" s="323" t="s">
        <v>132</v>
      </c>
      <c r="B777" s="324" t="s">
        <v>122</v>
      </c>
      <c r="C777" s="325"/>
      <c r="D777" s="325"/>
      <c r="E777" s="325"/>
      <c r="F777" s="326">
        <f>F768+F770+F772+F775</f>
        <v>54.361000000000004</v>
      </c>
      <c r="G777" s="326">
        <f>G768+G770+G772+G775</f>
        <v>13.488999999999999</v>
      </c>
      <c r="H777" s="336">
        <f>H768+H770+H772+H775</f>
        <v>23.212</v>
      </c>
    </row>
    <row r="778" spans="1:8" s="65" customFormat="1" ht="15.75" customHeight="1">
      <c r="A778" s="267"/>
      <c r="B778" s="189" t="s">
        <v>55</v>
      </c>
      <c r="C778" s="175"/>
      <c r="D778" s="175"/>
      <c r="E778" s="190"/>
      <c r="F778" s="177"/>
      <c r="G778" s="177"/>
      <c r="H778" s="178"/>
    </row>
    <row r="779" spans="1:8" ht="15.75" customHeight="1">
      <c r="A779" s="253">
        <v>1</v>
      </c>
      <c r="B779" s="183" t="s">
        <v>26</v>
      </c>
      <c r="C779" s="110"/>
      <c r="D779" s="110"/>
      <c r="E779" s="110"/>
      <c r="F779" s="126">
        <f>SUM(F780:F780)</f>
        <v>11.423</v>
      </c>
      <c r="G779" s="126">
        <f>SUM(G780:G780)</f>
        <v>0</v>
      </c>
      <c r="H779" s="127">
        <f>SUM(H780:H780)</f>
        <v>0</v>
      </c>
    </row>
    <row r="780" spans="1:8" ht="15.75" customHeight="1" thickBot="1">
      <c r="A780" s="261"/>
      <c r="B780" s="184" t="s">
        <v>95</v>
      </c>
      <c r="C780" s="111"/>
      <c r="D780" s="111"/>
      <c r="E780" s="112"/>
      <c r="F780" s="113">
        <v>11.423</v>
      </c>
      <c r="G780" s="113"/>
      <c r="H780" s="114"/>
    </row>
    <row r="781" spans="1:8" ht="15.75" customHeight="1" thickBot="1">
      <c r="A781" s="327" t="s">
        <v>132</v>
      </c>
      <c r="B781" s="328" t="s">
        <v>124</v>
      </c>
      <c r="C781" s="329"/>
      <c r="D781" s="329"/>
      <c r="E781" s="329"/>
      <c r="F781" s="330">
        <f>F779</f>
        <v>11.423</v>
      </c>
      <c r="G781" s="330">
        <f>G779</f>
        <v>0</v>
      </c>
      <c r="H781" s="409">
        <f>H779</f>
        <v>0</v>
      </c>
    </row>
    <row r="782" spans="1:8" ht="15.75" customHeight="1">
      <c r="A782" s="259"/>
      <c r="B782" s="137" t="s">
        <v>52</v>
      </c>
      <c r="C782" s="128"/>
      <c r="D782" s="128"/>
      <c r="E782" s="138"/>
      <c r="F782" s="129"/>
      <c r="G782" s="129"/>
      <c r="H782" s="192"/>
    </row>
    <row r="783" spans="1:8" ht="15.75" customHeight="1">
      <c r="A783" s="253">
        <v>1</v>
      </c>
      <c r="B783" s="183" t="s">
        <v>53</v>
      </c>
      <c r="C783" s="110"/>
      <c r="D783" s="110"/>
      <c r="E783" s="134"/>
      <c r="F783" s="126">
        <f>F784</f>
        <v>0.225</v>
      </c>
      <c r="G783" s="126">
        <f>G784</f>
        <v>0</v>
      </c>
      <c r="H783" s="127"/>
    </row>
    <row r="784" spans="1:8" ht="15.75" customHeight="1">
      <c r="A784" s="257"/>
      <c r="B784" s="185" t="s">
        <v>95</v>
      </c>
      <c r="C784" s="116"/>
      <c r="D784" s="116"/>
      <c r="E784" s="133"/>
      <c r="F784" s="117">
        <v>0.225</v>
      </c>
      <c r="G784" s="117"/>
      <c r="H784" s="118"/>
    </row>
    <row r="785" spans="1:8" s="65" customFormat="1" ht="15.75" customHeight="1">
      <c r="A785" s="253">
        <v>2</v>
      </c>
      <c r="B785" s="183" t="s">
        <v>40</v>
      </c>
      <c r="C785" s="110"/>
      <c r="D785" s="110"/>
      <c r="E785" s="191"/>
      <c r="F785" s="126">
        <f>F786</f>
        <v>0.31</v>
      </c>
      <c r="G785" s="126">
        <f>G786</f>
        <v>0.252</v>
      </c>
      <c r="H785" s="127">
        <f>H786</f>
        <v>0</v>
      </c>
    </row>
    <row r="786" spans="1:8" ht="15.75" customHeight="1">
      <c r="A786" s="257"/>
      <c r="B786" s="185" t="s">
        <v>95</v>
      </c>
      <c r="C786" s="116"/>
      <c r="D786" s="116"/>
      <c r="E786" s="133"/>
      <c r="F786" s="117">
        <v>0.31</v>
      </c>
      <c r="G786" s="117">
        <v>0.252</v>
      </c>
      <c r="H786" s="118"/>
    </row>
    <row r="787" spans="1:8" ht="15.75" customHeight="1">
      <c r="A787" s="259">
        <v>3</v>
      </c>
      <c r="B787" s="137" t="s">
        <v>8</v>
      </c>
      <c r="C787" s="193"/>
      <c r="D787" s="193"/>
      <c r="E787" s="193"/>
      <c r="F787" s="194">
        <f>SUM(F788:F788)</f>
        <v>0.142</v>
      </c>
      <c r="G787" s="194">
        <f>SUM(G788:G788)</f>
        <v>0</v>
      </c>
      <c r="H787" s="195">
        <f>SUM(H788:H788)</f>
        <v>0</v>
      </c>
    </row>
    <row r="788" spans="1:8" ht="15.75" customHeight="1" thickBot="1">
      <c r="A788" s="254"/>
      <c r="B788" s="187" t="s">
        <v>95</v>
      </c>
      <c r="C788" s="172"/>
      <c r="D788" s="172"/>
      <c r="E788" s="153"/>
      <c r="F788" s="173">
        <v>0.142</v>
      </c>
      <c r="G788" s="173"/>
      <c r="H788" s="174"/>
    </row>
    <row r="789" spans="1:8" ht="15.75" customHeight="1" thickBot="1">
      <c r="A789" s="331" t="s">
        <v>132</v>
      </c>
      <c r="B789" s="332" t="s">
        <v>123</v>
      </c>
      <c r="C789" s="333"/>
      <c r="D789" s="333"/>
      <c r="E789" s="333"/>
      <c r="F789" s="334">
        <f>F783+F785+F787</f>
        <v>0.677</v>
      </c>
      <c r="G789" s="334">
        <f>G783+G785+G787</f>
        <v>0.252</v>
      </c>
      <c r="H789" s="335">
        <f>H783+H785+H787</f>
        <v>0</v>
      </c>
    </row>
    <row r="790" spans="1:8" ht="15.75" customHeight="1" thickBot="1">
      <c r="A790" s="337" t="s">
        <v>132</v>
      </c>
      <c r="B790" s="338" t="s">
        <v>147</v>
      </c>
      <c r="C790" s="320"/>
      <c r="D790" s="320"/>
      <c r="E790" s="320"/>
      <c r="F790" s="321">
        <f>F777+F781+F789</f>
        <v>66.46100000000001</v>
      </c>
      <c r="G790" s="321">
        <f>G777+G781+G789</f>
        <v>13.741</v>
      </c>
      <c r="H790" s="322">
        <f>H777+H781+H789</f>
        <v>23.212</v>
      </c>
    </row>
    <row r="791" spans="1:8" ht="15.75" customHeight="1">
      <c r="A791" s="267" t="s">
        <v>201</v>
      </c>
      <c r="B791" s="189" t="s">
        <v>176</v>
      </c>
      <c r="C791" s="196"/>
      <c r="D791" s="196"/>
      <c r="E791" s="190"/>
      <c r="F791" s="197"/>
      <c r="G791" s="197"/>
      <c r="H791" s="198"/>
    </row>
    <row r="792" spans="1:8" ht="15.75" customHeight="1">
      <c r="A792" s="260"/>
      <c r="B792" s="140" t="s">
        <v>101</v>
      </c>
      <c r="C792" s="141"/>
      <c r="D792" s="141"/>
      <c r="E792" s="142"/>
      <c r="F792" s="143"/>
      <c r="G792" s="143"/>
      <c r="H792" s="144"/>
    </row>
    <row r="793" spans="1:8" ht="15.75" customHeight="1">
      <c r="A793" s="253">
        <v>1</v>
      </c>
      <c r="B793" s="183" t="s">
        <v>104</v>
      </c>
      <c r="C793" s="473"/>
      <c r="D793" s="473"/>
      <c r="E793" s="191"/>
      <c r="F793" s="126">
        <f>SUM(F794)</f>
        <v>11.156</v>
      </c>
      <c r="G793" s="126">
        <f>SUM(G794)</f>
        <v>0</v>
      </c>
      <c r="H793" s="127">
        <f>SUM(H794)</f>
        <v>11.156</v>
      </c>
    </row>
    <row r="794" spans="1:8" ht="15.75" customHeight="1">
      <c r="A794" s="472"/>
      <c r="B794" s="185" t="s">
        <v>106</v>
      </c>
      <c r="C794" s="116"/>
      <c r="D794" s="116"/>
      <c r="E794" s="133"/>
      <c r="F794" s="117">
        <v>11.156</v>
      </c>
      <c r="G794" s="117"/>
      <c r="H794" s="118">
        <v>11.156</v>
      </c>
    </row>
    <row r="795" spans="1:8" ht="15.75" customHeight="1">
      <c r="A795" s="253">
        <v>2</v>
      </c>
      <c r="B795" s="183" t="s">
        <v>18</v>
      </c>
      <c r="C795" s="110"/>
      <c r="D795" s="110"/>
      <c r="E795" s="110"/>
      <c r="F795" s="126">
        <f>SUM(F796:F797)</f>
        <v>0.5</v>
      </c>
      <c r="G795" s="126">
        <f>SUM(G796:G797)</f>
        <v>0.35</v>
      </c>
      <c r="H795" s="127">
        <f>SUM(H796:H797)</f>
        <v>0</v>
      </c>
    </row>
    <row r="796" spans="1:8" ht="15.75" customHeight="1">
      <c r="A796" s="261"/>
      <c r="B796" s="184" t="s">
        <v>93</v>
      </c>
      <c r="C796" s="111">
        <v>10</v>
      </c>
      <c r="D796" s="111"/>
      <c r="E796" s="112"/>
      <c r="F796" s="113">
        <v>0.35</v>
      </c>
      <c r="G796" s="113">
        <v>0.35</v>
      </c>
      <c r="H796" s="114"/>
    </row>
    <row r="797" spans="1:8" ht="15.75" customHeight="1" thickBot="1">
      <c r="A797" s="257"/>
      <c r="B797" s="185" t="s">
        <v>96</v>
      </c>
      <c r="C797" s="116">
        <v>50</v>
      </c>
      <c r="D797" s="116"/>
      <c r="E797" s="133"/>
      <c r="F797" s="117">
        <v>0.15</v>
      </c>
      <c r="G797" s="117"/>
      <c r="H797" s="118"/>
    </row>
    <row r="798" spans="1:8" ht="15.75" customHeight="1" thickBot="1">
      <c r="A798" s="323" t="s">
        <v>201</v>
      </c>
      <c r="B798" s="324" t="s">
        <v>122</v>
      </c>
      <c r="C798" s="325"/>
      <c r="D798" s="325"/>
      <c r="E798" s="325"/>
      <c r="F798" s="326">
        <f>F795+F793</f>
        <v>11.656</v>
      </c>
      <c r="G798" s="326">
        <f>G795+G793</f>
        <v>0.35</v>
      </c>
      <c r="H798" s="336">
        <f>H795+H793</f>
        <v>11.156</v>
      </c>
    </row>
    <row r="799" spans="1:8" ht="15.75" customHeight="1" thickBot="1">
      <c r="A799" s="267"/>
      <c r="B799" s="189" t="s">
        <v>55</v>
      </c>
      <c r="C799" s="196"/>
      <c r="D799" s="196"/>
      <c r="E799" s="190"/>
      <c r="F799" s="197"/>
      <c r="G799" s="197"/>
      <c r="H799" s="198"/>
    </row>
    <row r="800" spans="1:8" s="65" customFormat="1" ht="15.75" customHeight="1" thickBot="1">
      <c r="A800" s="327" t="s">
        <v>201</v>
      </c>
      <c r="B800" s="328" t="s">
        <v>124</v>
      </c>
      <c r="C800" s="329"/>
      <c r="D800" s="329"/>
      <c r="E800" s="329"/>
      <c r="F800" s="330">
        <v>0</v>
      </c>
      <c r="G800" s="330">
        <v>0</v>
      </c>
      <c r="H800" s="409">
        <v>0</v>
      </c>
    </row>
    <row r="801" spans="1:8" ht="15.75" customHeight="1">
      <c r="A801" s="267"/>
      <c r="B801" s="189" t="s">
        <v>52</v>
      </c>
      <c r="C801" s="196"/>
      <c r="D801" s="196"/>
      <c r="E801" s="190"/>
      <c r="F801" s="197"/>
      <c r="G801" s="197"/>
      <c r="H801" s="198"/>
    </row>
    <row r="802" spans="1:8" ht="15.75" customHeight="1">
      <c r="A802" s="253">
        <v>1</v>
      </c>
      <c r="B802" s="183" t="s">
        <v>171</v>
      </c>
      <c r="C802" s="110">
        <f>SUM(C803)</f>
        <v>0</v>
      </c>
      <c r="D802" s="110"/>
      <c r="E802" s="191"/>
      <c r="F802" s="126">
        <f>SUM(F803)</f>
        <v>1.15</v>
      </c>
      <c r="G802" s="126">
        <f>SUM(G803)</f>
        <v>0</v>
      </c>
      <c r="H802" s="127"/>
    </row>
    <row r="803" spans="1:8" ht="15.75" customHeight="1">
      <c r="A803" s="257"/>
      <c r="B803" s="185" t="s">
        <v>95</v>
      </c>
      <c r="C803" s="116"/>
      <c r="D803" s="116"/>
      <c r="E803" s="133"/>
      <c r="F803" s="117">
        <v>1.15</v>
      </c>
      <c r="G803" s="117"/>
      <c r="H803" s="118"/>
    </row>
    <row r="804" spans="1:8" ht="15.75" customHeight="1">
      <c r="A804" s="253">
        <v>2</v>
      </c>
      <c r="B804" s="183" t="s">
        <v>8</v>
      </c>
      <c r="C804" s="110">
        <v>0</v>
      </c>
      <c r="D804" s="110"/>
      <c r="E804" s="191"/>
      <c r="F804" s="126">
        <f>SUM(F805)</f>
        <v>0.128</v>
      </c>
      <c r="G804" s="126">
        <f>SUM(G805)</f>
        <v>0</v>
      </c>
      <c r="H804" s="127"/>
    </row>
    <row r="805" spans="1:8" ht="15.75" customHeight="1">
      <c r="A805" s="257"/>
      <c r="B805" s="185" t="s">
        <v>95</v>
      </c>
      <c r="C805" s="116"/>
      <c r="D805" s="116"/>
      <c r="E805" s="133"/>
      <c r="F805" s="117">
        <v>0.128</v>
      </c>
      <c r="G805" s="117"/>
      <c r="H805" s="118"/>
    </row>
    <row r="806" spans="1:8" ht="15.75" customHeight="1">
      <c r="A806" s="253">
        <v>3</v>
      </c>
      <c r="B806" s="183" t="s">
        <v>76</v>
      </c>
      <c r="C806" s="110">
        <v>0</v>
      </c>
      <c r="D806" s="110"/>
      <c r="E806" s="191"/>
      <c r="F806" s="126">
        <f>SUM(F807)</f>
        <v>0.019</v>
      </c>
      <c r="G806" s="126">
        <f>SUM(G807)</f>
        <v>0.019</v>
      </c>
      <c r="H806" s="127"/>
    </row>
    <row r="807" spans="1:8" ht="15.75" customHeight="1" thickBot="1">
      <c r="A807" s="257"/>
      <c r="B807" s="185" t="s">
        <v>95</v>
      </c>
      <c r="C807" s="116"/>
      <c r="D807" s="116"/>
      <c r="E807" s="133"/>
      <c r="F807" s="117">
        <v>0.019</v>
      </c>
      <c r="G807" s="117">
        <v>0.019</v>
      </c>
      <c r="H807" s="118"/>
    </row>
    <row r="808" spans="1:8" ht="15.75" customHeight="1" thickBot="1">
      <c r="A808" s="331" t="s">
        <v>201</v>
      </c>
      <c r="B808" s="332" t="s">
        <v>123</v>
      </c>
      <c r="C808" s="333"/>
      <c r="D808" s="333"/>
      <c r="E808" s="333"/>
      <c r="F808" s="334">
        <f>F802+F804+F806</f>
        <v>1.297</v>
      </c>
      <c r="G808" s="334">
        <f>G802+G804+G806</f>
        <v>0.019</v>
      </c>
      <c r="H808" s="335">
        <f>H802+H804</f>
        <v>0</v>
      </c>
    </row>
    <row r="809" spans="1:8" ht="15.75" customHeight="1" thickBot="1">
      <c r="A809" s="337" t="s">
        <v>201</v>
      </c>
      <c r="B809" s="338" t="s">
        <v>177</v>
      </c>
      <c r="C809" s="339"/>
      <c r="D809" s="339"/>
      <c r="E809" s="339"/>
      <c r="F809" s="340">
        <f>F798+F800+F808</f>
        <v>12.953000000000001</v>
      </c>
      <c r="G809" s="340">
        <f>G798+G800+G808</f>
        <v>0.369</v>
      </c>
      <c r="H809" s="434">
        <f>H798+H800+H808</f>
        <v>11.156</v>
      </c>
    </row>
    <row r="810" spans="1:8" ht="15.75" customHeight="1">
      <c r="A810" s="267" t="s">
        <v>202</v>
      </c>
      <c r="B810" s="189" t="s">
        <v>178</v>
      </c>
      <c r="C810" s="196"/>
      <c r="D810" s="196"/>
      <c r="E810" s="190"/>
      <c r="F810" s="197"/>
      <c r="G810" s="197"/>
      <c r="H810" s="198"/>
    </row>
    <row r="811" spans="1:8" ht="15.75" customHeight="1" thickBot="1">
      <c r="A811" s="260"/>
      <c r="B811" s="140" t="s">
        <v>101</v>
      </c>
      <c r="C811" s="141"/>
      <c r="D811" s="141"/>
      <c r="E811" s="537"/>
      <c r="F811" s="143"/>
      <c r="G811" s="143"/>
      <c r="H811" s="144"/>
    </row>
    <row r="812" spans="1:8" ht="15.75" customHeight="1" thickBot="1">
      <c r="A812" s="323" t="s">
        <v>203</v>
      </c>
      <c r="B812" s="324" t="s">
        <v>122</v>
      </c>
      <c r="C812" s="325"/>
      <c r="D812" s="325"/>
      <c r="E812" s="538"/>
      <c r="F812" s="326">
        <v>0</v>
      </c>
      <c r="G812" s="326">
        <v>0</v>
      </c>
      <c r="H812" s="336">
        <v>0</v>
      </c>
    </row>
    <row r="813" spans="1:8" ht="15.75" customHeight="1" thickBot="1">
      <c r="A813" s="327" t="s">
        <v>203</v>
      </c>
      <c r="B813" s="328" t="s">
        <v>124</v>
      </c>
      <c r="C813" s="329"/>
      <c r="D813" s="329"/>
      <c r="E813" s="341"/>
      <c r="F813" s="330">
        <v>0</v>
      </c>
      <c r="G813" s="330">
        <v>0</v>
      </c>
      <c r="H813" s="409">
        <v>0</v>
      </c>
    </row>
    <row r="814" spans="1:8" ht="15.75" customHeight="1" thickBot="1">
      <c r="A814" s="259"/>
      <c r="B814" s="137" t="s">
        <v>52</v>
      </c>
      <c r="C814" s="128"/>
      <c r="D814" s="128"/>
      <c r="E814" s="138"/>
      <c r="F814" s="129"/>
      <c r="G814" s="129"/>
      <c r="H814" s="130"/>
    </row>
    <row r="815" spans="1:8" ht="15.75" customHeight="1" thickBot="1">
      <c r="A815" s="331" t="s">
        <v>204</v>
      </c>
      <c r="B815" s="332" t="s">
        <v>123</v>
      </c>
      <c r="C815" s="333"/>
      <c r="D815" s="333"/>
      <c r="E815" s="333"/>
      <c r="F815" s="334">
        <v>0</v>
      </c>
      <c r="G815" s="334">
        <v>0</v>
      </c>
      <c r="H815" s="335">
        <v>0</v>
      </c>
    </row>
    <row r="816" spans="1:8" ht="15.75" customHeight="1" thickBot="1">
      <c r="A816" s="337" t="s">
        <v>205</v>
      </c>
      <c r="B816" s="338" t="s">
        <v>179</v>
      </c>
      <c r="C816" s="320"/>
      <c r="D816" s="320"/>
      <c r="E816" s="320"/>
      <c r="F816" s="321">
        <f>F812+F813+F815</f>
        <v>0</v>
      </c>
      <c r="G816" s="321">
        <f>G812+G813+G815</f>
        <v>0</v>
      </c>
      <c r="H816" s="322">
        <f>H812+H813+H815</f>
        <v>0</v>
      </c>
    </row>
    <row r="817" spans="1:8" ht="15.75" customHeight="1">
      <c r="A817" s="267" t="s">
        <v>213</v>
      </c>
      <c r="B817" s="189" t="s">
        <v>180</v>
      </c>
      <c r="C817" s="196"/>
      <c r="D817" s="196"/>
      <c r="E817" s="190"/>
      <c r="F817" s="197"/>
      <c r="G817" s="197"/>
      <c r="H817" s="198"/>
    </row>
    <row r="818" spans="1:8" ht="15.75" customHeight="1" thickBot="1">
      <c r="A818" s="260"/>
      <c r="B818" s="140" t="s">
        <v>101</v>
      </c>
      <c r="C818" s="141"/>
      <c r="D818" s="141"/>
      <c r="E818" s="142"/>
      <c r="F818" s="143"/>
      <c r="G818" s="143"/>
      <c r="H818" s="144"/>
    </row>
    <row r="819" spans="1:8" ht="15.75" customHeight="1" thickBot="1">
      <c r="A819" s="323"/>
      <c r="B819" s="324" t="s">
        <v>122</v>
      </c>
      <c r="C819" s="325"/>
      <c r="D819" s="325"/>
      <c r="E819" s="325"/>
      <c r="F819" s="326">
        <v>0</v>
      </c>
      <c r="G819" s="326">
        <v>0</v>
      </c>
      <c r="H819" s="336">
        <v>0</v>
      </c>
    </row>
    <row r="820" spans="1:8" ht="15.75" customHeight="1" thickBot="1">
      <c r="A820" s="267"/>
      <c r="B820" s="189" t="s">
        <v>55</v>
      </c>
      <c r="C820" s="196"/>
      <c r="D820" s="196"/>
      <c r="E820" s="190"/>
      <c r="F820" s="197"/>
      <c r="G820" s="197"/>
      <c r="H820" s="198"/>
    </row>
    <row r="821" spans="1:8" ht="15.75" customHeight="1" thickBot="1">
      <c r="A821" s="327"/>
      <c r="B821" s="328" t="s">
        <v>124</v>
      </c>
      <c r="C821" s="329"/>
      <c r="D821" s="329"/>
      <c r="E821" s="539"/>
      <c r="F821" s="330">
        <v>0</v>
      </c>
      <c r="G821" s="330">
        <v>0</v>
      </c>
      <c r="H821" s="409">
        <v>0</v>
      </c>
    </row>
    <row r="822" spans="1:8" ht="15.75" customHeight="1" thickBot="1">
      <c r="A822" s="267"/>
      <c r="B822" s="189" t="s">
        <v>52</v>
      </c>
      <c r="C822" s="196"/>
      <c r="D822" s="196"/>
      <c r="E822" s="190"/>
      <c r="F822" s="197"/>
      <c r="G822" s="197"/>
      <c r="H822" s="198"/>
    </row>
    <row r="823" spans="1:8" ht="15.75" customHeight="1" thickBot="1">
      <c r="A823" s="331"/>
      <c r="B823" s="332" t="s">
        <v>123</v>
      </c>
      <c r="C823" s="333"/>
      <c r="D823" s="333"/>
      <c r="E823" s="333"/>
      <c r="F823" s="334">
        <v>0</v>
      </c>
      <c r="G823" s="334">
        <v>0</v>
      </c>
      <c r="H823" s="335">
        <v>0</v>
      </c>
    </row>
    <row r="824" spans="1:8" ht="15.75" customHeight="1" thickBot="1">
      <c r="A824" s="337" t="s">
        <v>214</v>
      </c>
      <c r="B824" s="338" t="s">
        <v>184</v>
      </c>
      <c r="C824" s="320"/>
      <c r="D824" s="320"/>
      <c r="E824" s="320"/>
      <c r="F824" s="321">
        <f>F819+F821+F823</f>
        <v>0</v>
      </c>
      <c r="G824" s="321">
        <f>G819+G821+G823</f>
        <v>0</v>
      </c>
      <c r="H824" s="322">
        <f>H819+H821+H823</f>
        <v>0</v>
      </c>
    </row>
    <row r="825" spans="1:8" ht="15.75" customHeight="1">
      <c r="A825" s="267" t="s">
        <v>215</v>
      </c>
      <c r="B825" s="189" t="s">
        <v>216</v>
      </c>
      <c r="C825" s="175"/>
      <c r="D825" s="175"/>
      <c r="E825" s="176"/>
      <c r="F825" s="177"/>
      <c r="G825" s="177"/>
      <c r="H825" s="178"/>
    </row>
    <row r="826" spans="1:8" ht="15.75" customHeight="1">
      <c r="A826" s="260"/>
      <c r="B826" s="140" t="s">
        <v>101</v>
      </c>
      <c r="C826" s="141"/>
      <c r="D826" s="141"/>
      <c r="E826" s="142"/>
      <c r="F826" s="143"/>
      <c r="G826" s="143"/>
      <c r="H826" s="144"/>
    </row>
    <row r="827" spans="1:8" ht="15.75" customHeight="1">
      <c r="A827" s="253">
        <v>1</v>
      </c>
      <c r="B827" s="183" t="s">
        <v>104</v>
      </c>
      <c r="C827" s="110"/>
      <c r="D827" s="110"/>
      <c r="E827" s="110"/>
      <c r="F827" s="126">
        <f>SUM(F828:F829)</f>
        <v>3.515</v>
      </c>
      <c r="G827" s="126">
        <f>SUM(G828:G829)</f>
        <v>0</v>
      </c>
      <c r="H827" s="127">
        <f>SUM(H828:H829)</f>
        <v>3.475</v>
      </c>
    </row>
    <row r="828" spans="1:8" ht="15.75" customHeight="1">
      <c r="A828" s="474"/>
      <c r="B828" s="475" t="s">
        <v>106</v>
      </c>
      <c r="C828" s="128"/>
      <c r="D828" s="128"/>
      <c r="E828" s="128"/>
      <c r="F828" s="129">
        <v>3.475</v>
      </c>
      <c r="G828" s="129"/>
      <c r="H828" s="130">
        <v>3.475</v>
      </c>
    </row>
    <row r="829" spans="1:8" ht="15.75" customHeight="1">
      <c r="A829" s="257"/>
      <c r="B829" s="185" t="s">
        <v>96</v>
      </c>
      <c r="C829" s="116">
        <v>8</v>
      </c>
      <c r="D829" s="116"/>
      <c r="E829" s="133"/>
      <c r="F829" s="117">
        <v>0.04</v>
      </c>
      <c r="G829" s="117"/>
      <c r="H829" s="118"/>
    </row>
    <row r="830" spans="1:8" s="65" customFormat="1" ht="15.75" customHeight="1">
      <c r="A830" s="258">
        <v>2</v>
      </c>
      <c r="B830" s="199" t="s">
        <v>20</v>
      </c>
      <c r="C830" s="168"/>
      <c r="D830" s="166"/>
      <c r="E830" s="167"/>
      <c r="F830" s="168">
        <f>SUM(F831:F831)</f>
        <v>90</v>
      </c>
      <c r="G830" s="168">
        <f>SUM(G831:G831)</f>
        <v>0</v>
      </c>
      <c r="H830" s="169"/>
    </row>
    <row r="831" spans="1:8" ht="15.75" customHeight="1" thickBot="1">
      <c r="A831" s="254"/>
      <c r="B831" s="187" t="s">
        <v>96</v>
      </c>
      <c r="C831" s="172">
        <v>3000</v>
      </c>
      <c r="D831" s="172"/>
      <c r="E831" s="153"/>
      <c r="F831" s="173">
        <v>90</v>
      </c>
      <c r="G831" s="173"/>
      <c r="H831" s="174"/>
    </row>
    <row r="832" spans="1:8" s="65" customFormat="1" ht="15.75" customHeight="1" thickBot="1">
      <c r="A832" s="323"/>
      <c r="B832" s="324" t="s">
        <v>122</v>
      </c>
      <c r="C832" s="325"/>
      <c r="D832" s="325"/>
      <c r="E832" s="325"/>
      <c r="F832" s="326">
        <f>F827+F830</f>
        <v>93.515</v>
      </c>
      <c r="G832" s="326">
        <f>G827+G830</f>
        <v>0</v>
      </c>
      <c r="H832" s="336">
        <f>H827+H830</f>
        <v>3.475</v>
      </c>
    </row>
    <row r="833" spans="1:8" ht="15.75" customHeight="1" thickBot="1">
      <c r="A833" s="337" t="s">
        <v>215</v>
      </c>
      <c r="B833" s="338" t="s">
        <v>217</v>
      </c>
      <c r="C833" s="320"/>
      <c r="D833" s="320"/>
      <c r="E833" s="342"/>
      <c r="F833" s="321">
        <f>F832</f>
        <v>93.515</v>
      </c>
      <c r="G833" s="321">
        <f>G832</f>
        <v>0</v>
      </c>
      <c r="H833" s="322">
        <f>H832</f>
        <v>3.475</v>
      </c>
    </row>
    <row r="834" spans="1:8" ht="15.75" customHeight="1">
      <c r="A834" s="572" t="s">
        <v>85</v>
      </c>
      <c r="B834" s="573"/>
      <c r="C834" s="573"/>
      <c r="D834" s="573"/>
      <c r="E834" s="573"/>
      <c r="F834" s="573"/>
      <c r="G834" s="573"/>
      <c r="H834" s="574"/>
    </row>
    <row r="835" spans="1:8" ht="15.75" customHeight="1">
      <c r="A835" s="139" t="s">
        <v>206</v>
      </c>
      <c r="B835" s="483" t="s">
        <v>7</v>
      </c>
      <c r="C835" s="481"/>
      <c r="D835" s="481"/>
      <c r="E835" s="481"/>
      <c r="F835" s="481"/>
      <c r="G835" s="481"/>
      <c r="H835" s="482"/>
    </row>
    <row r="836" spans="1:8" ht="15.75" customHeight="1">
      <c r="A836" s="139"/>
      <c r="B836" s="483" t="s">
        <v>55</v>
      </c>
      <c r="C836" s="481"/>
      <c r="D836" s="481"/>
      <c r="E836" s="481"/>
      <c r="F836" s="481"/>
      <c r="G836" s="481"/>
      <c r="H836" s="482"/>
    </row>
    <row r="837" spans="1:8" ht="15.75" customHeight="1">
      <c r="A837" s="108">
        <v>1</v>
      </c>
      <c r="B837" s="351" t="s">
        <v>137</v>
      </c>
      <c r="C837" s="353">
        <f>SUM(C838)</f>
        <v>8</v>
      </c>
      <c r="D837" s="353">
        <f>SUM(D838)</f>
        <v>0.5</v>
      </c>
      <c r="E837" s="134">
        <f>F837/C837*1000</f>
        <v>52.5</v>
      </c>
      <c r="F837" s="353">
        <f>SUM(F838)</f>
        <v>0.42</v>
      </c>
      <c r="G837" s="353">
        <f>SUM(G838)</f>
        <v>0</v>
      </c>
      <c r="H837" s="401">
        <f>SUM(H838)</f>
        <v>0.42</v>
      </c>
    </row>
    <row r="838" spans="1:8" ht="15.75" customHeight="1">
      <c r="A838" s="399"/>
      <c r="B838" s="352" t="s">
        <v>97</v>
      </c>
      <c r="C838" s="354">
        <v>8</v>
      </c>
      <c r="D838" s="354">
        <v>0.5</v>
      </c>
      <c r="E838" s="133">
        <f>F838/C838*1000</f>
        <v>52.5</v>
      </c>
      <c r="F838" s="354">
        <v>0.42</v>
      </c>
      <c r="G838" s="354"/>
      <c r="H838" s="400">
        <v>0.42</v>
      </c>
    </row>
    <row r="839" spans="1:8" ht="15.75" customHeight="1">
      <c r="A839" s="108">
        <v>2</v>
      </c>
      <c r="B839" s="351" t="s">
        <v>183</v>
      </c>
      <c r="C839" s="353">
        <f>SUM(C840)</f>
        <v>32</v>
      </c>
      <c r="D839" s="353">
        <f>SUM(D840)</f>
        <v>0.5</v>
      </c>
      <c r="E839" s="134">
        <f>F839/C839*1000</f>
        <v>190</v>
      </c>
      <c r="F839" s="353">
        <f>SUM(F840)</f>
        <v>6.08</v>
      </c>
      <c r="G839" s="353">
        <f>SUM(G840)</f>
        <v>6.08</v>
      </c>
      <c r="H839" s="401">
        <f>SUM(H840)</f>
        <v>0</v>
      </c>
    </row>
    <row r="840" spans="1:8" ht="15.75" customHeight="1">
      <c r="A840" s="399"/>
      <c r="B840" s="352" t="s">
        <v>97</v>
      </c>
      <c r="C840" s="354">
        <v>32</v>
      </c>
      <c r="D840" s="354">
        <v>0.5</v>
      </c>
      <c r="E840" s="133">
        <f>F840/C840*1000</f>
        <v>190</v>
      </c>
      <c r="F840" s="354">
        <v>6.08</v>
      </c>
      <c r="G840" s="354">
        <v>6.08</v>
      </c>
      <c r="H840" s="400"/>
    </row>
    <row r="841" spans="1:8" ht="15.75" customHeight="1">
      <c r="A841" s="493"/>
      <c r="B841" s="494" t="s">
        <v>124</v>
      </c>
      <c r="C841" s="495">
        <f>C837+C839</f>
        <v>40</v>
      </c>
      <c r="D841" s="495">
        <f>D837+D839</f>
        <v>1</v>
      </c>
      <c r="E841" s="496"/>
      <c r="F841" s="495">
        <f>F837+F839</f>
        <v>6.5</v>
      </c>
      <c r="G841" s="495">
        <f>G837+G839</f>
        <v>6.08</v>
      </c>
      <c r="H841" s="497">
        <f>H837+H839</f>
        <v>0.42</v>
      </c>
    </row>
    <row r="842" spans="1:8" ht="15.75" customHeight="1" thickBot="1">
      <c r="A842" s="501"/>
      <c r="B842" s="502" t="s">
        <v>135</v>
      </c>
      <c r="C842" s="503">
        <f>C841</f>
        <v>40</v>
      </c>
      <c r="D842" s="503">
        <f>D841</f>
        <v>1</v>
      </c>
      <c r="E842" s="504"/>
      <c r="F842" s="503">
        <f>F841</f>
        <v>6.5</v>
      </c>
      <c r="G842" s="503">
        <f>G841</f>
        <v>6.08</v>
      </c>
      <c r="H842" s="505">
        <f>H841</f>
        <v>0.42</v>
      </c>
    </row>
    <row r="843" spans="1:8" ht="15.75" customHeight="1">
      <c r="A843" s="188" t="s">
        <v>189</v>
      </c>
      <c r="B843" s="16" t="s">
        <v>13</v>
      </c>
      <c r="C843" s="343"/>
      <c r="D843" s="343"/>
      <c r="E843" s="343"/>
      <c r="F843" s="343"/>
      <c r="G843" s="343"/>
      <c r="H843" s="344"/>
    </row>
    <row r="844" spans="1:8" ht="15.75" customHeight="1" thickBot="1">
      <c r="A844" s="139"/>
      <c r="B844" s="66" t="s">
        <v>54</v>
      </c>
      <c r="C844" s="345"/>
      <c r="D844" s="345"/>
      <c r="E844" s="345"/>
      <c r="F844" s="345"/>
      <c r="G844" s="345"/>
      <c r="H844" s="346"/>
    </row>
    <row r="845" spans="1:8" ht="15.75" customHeight="1">
      <c r="A845" s="348"/>
      <c r="B845" s="347" t="s">
        <v>55</v>
      </c>
      <c r="C845" s="349"/>
      <c r="D845" s="349"/>
      <c r="E845" s="349"/>
      <c r="F845" s="349"/>
      <c r="G845" s="349"/>
      <c r="H845" s="350"/>
    </row>
    <row r="846" spans="1:8" ht="15.75" customHeight="1">
      <c r="A846" s="108">
        <v>1</v>
      </c>
      <c r="B846" s="351" t="s">
        <v>183</v>
      </c>
      <c r="C846" s="353">
        <f>SUM(C847)</f>
        <v>22</v>
      </c>
      <c r="D846" s="353">
        <f>SUM(D847)</f>
        <v>0</v>
      </c>
      <c r="E846" s="134">
        <f>F846/C846*1000</f>
        <v>172.27272727272728</v>
      </c>
      <c r="F846" s="353">
        <f>SUM(F847)</f>
        <v>3.79</v>
      </c>
      <c r="G846" s="353">
        <f>SUM(G847)</f>
        <v>3.79</v>
      </c>
      <c r="H846" s="401">
        <f>SUM(H847)</f>
        <v>0</v>
      </c>
    </row>
    <row r="847" spans="1:8" ht="15.75" customHeight="1">
      <c r="A847" s="399"/>
      <c r="B847" s="352" t="s">
        <v>97</v>
      </c>
      <c r="C847" s="354">
        <v>22</v>
      </c>
      <c r="D847" s="354"/>
      <c r="E847" s="133">
        <f>F847/C847*1000</f>
        <v>172.27272727272728</v>
      </c>
      <c r="F847" s="354">
        <v>3.79</v>
      </c>
      <c r="G847" s="354">
        <v>3.79</v>
      </c>
      <c r="H847" s="400"/>
    </row>
    <row r="848" spans="1:8" ht="15.75" customHeight="1" thickBot="1">
      <c r="A848" s="375"/>
      <c r="B848" s="376" t="s">
        <v>9</v>
      </c>
      <c r="C848" s="377">
        <f>C846</f>
        <v>22</v>
      </c>
      <c r="D848" s="377">
        <f>D846</f>
        <v>0</v>
      </c>
      <c r="E848" s="377"/>
      <c r="F848" s="377">
        <f>F846</f>
        <v>3.79</v>
      </c>
      <c r="G848" s="377">
        <f>G846</f>
        <v>3.79</v>
      </c>
      <c r="H848" s="435">
        <f>H846</f>
        <v>0</v>
      </c>
    </row>
    <row r="849" spans="1:8" ht="15.75" customHeight="1" thickBot="1">
      <c r="A849" s="263" t="s">
        <v>155</v>
      </c>
      <c r="B849" s="161" t="s">
        <v>14</v>
      </c>
      <c r="C849" s="498"/>
      <c r="D849" s="498"/>
      <c r="E849" s="372"/>
      <c r="F849" s="499"/>
      <c r="G849" s="499"/>
      <c r="H849" s="500"/>
    </row>
    <row r="850" spans="1:8" ht="15.75" customHeight="1" thickBot="1">
      <c r="A850" s="263" t="s">
        <v>164</v>
      </c>
      <c r="B850" s="161" t="s">
        <v>10</v>
      </c>
      <c r="C850" s="162"/>
      <c r="D850" s="162"/>
      <c r="E850" s="162"/>
      <c r="F850" s="163"/>
      <c r="G850" s="163"/>
      <c r="H850" s="164"/>
    </row>
    <row r="851" spans="1:8" ht="15.75" customHeight="1" thickBot="1">
      <c r="A851" s="263" t="s">
        <v>146</v>
      </c>
      <c r="B851" s="161" t="s">
        <v>15</v>
      </c>
      <c r="C851" s="498"/>
      <c r="D851" s="498"/>
      <c r="E851" s="372"/>
      <c r="F851" s="499"/>
      <c r="G851" s="499"/>
      <c r="H851" s="500"/>
    </row>
    <row r="852" spans="1:8" s="65" customFormat="1" ht="15.75" customHeight="1" thickBot="1">
      <c r="A852" s="263" t="s">
        <v>46</v>
      </c>
      <c r="B852" s="161" t="s">
        <v>11</v>
      </c>
      <c r="C852" s="162"/>
      <c r="D852" s="162"/>
      <c r="E852" s="162"/>
      <c r="F852" s="163"/>
      <c r="G852" s="163"/>
      <c r="H852" s="164"/>
    </row>
    <row r="853" spans="1:8" s="65" customFormat="1" ht="15.75" customHeight="1" thickBot="1">
      <c r="A853" s="263" t="s">
        <v>47</v>
      </c>
      <c r="B853" s="161" t="s">
        <v>16</v>
      </c>
      <c r="C853" s="162"/>
      <c r="D853" s="162"/>
      <c r="E853" s="372"/>
      <c r="F853" s="163"/>
      <c r="G853" s="163"/>
      <c r="H853" s="164"/>
    </row>
    <row r="854" spans="1:8" ht="15.75" customHeight="1" thickBot="1">
      <c r="A854" s="263" t="s">
        <v>102</v>
      </c>
      <c r="B854" s="161" t="s">
        <v>44</v>
      </c>
      <c r="C854" s="498"/>
      <c r="D854" s="498"/>
      <c r="E854" s="372"/>
      <c r="F854" s="499"/>
      <c r="G854" s="499"/>
      <c r="H854" s="500"/>
    </row>
    <row r="855" spans="1:8" ht="15.75" customHeight="1" thickBot="1">
      <c r="A855" s="263" t="s">
        <v>69</v>
      </c>
      <c r="B855" s="161" t="s">
        <v>78</v>
      </c>
      <c r="C855" s="498"/>
      <c r="D855" s="498"/>
      <c r="E855" s="372"/>
      <c r="F855" s="499"/>
      <c r="G855" s="499"/>
      <c r="H855" s="500"/>
    </row>
    <row r="856" spans="1:8" ht="15.75" customHeight="1" thickBot="1">
      <c r="A856" s="263" t="s">
        <v>143</v>
      </c>
      <c r="B856" s="161" t="s">
        <v>86</v>
      </c>
      <c r="C856" s="498"/>
      <c r="D856" s="498"/>
      <c r="E856" s="372"/>
      <c r="F856" s="499"/>
      <c r="G856" s="499"/>
      <c r="H856" s="500"/>
    </row>
    <row r="857" spans="1:8" ht="15.75" customHeight="1">
      <c r="A857" s="268"/>
      <c r="B857" s="200" t="s">
        <v>54</v>
      </c>
      <c r="C857" s="201"/>
      <c r="D857" s="201"/>
      <c r="E857" s="186"/>
      <c r="F857" s="202"/>
      <c r="G857" s="202"/>
      <c r="H857" s="203"/>
    </row>
    <row r="858" spans="1:8" ht="15.75" customHeight="1">
      <c r="A858" s="258">
        <v>1</v>
      </c>
      <c r="B858" s="199" t="s">
        <v>118</v>
      </c>
      <c r="C858" s="166"/>
      <c r="D858" s="166"/>
      <c r="E858" s="167"/>
      <c r="F858" s="168">
        <f>F859</f>
        <v>0.144</v>
      </c>
      <c r="G858" s="168">
        <f>G859</f>
        <v>0.144</v>
      </c>
      <c r="H858" s="169">
        <f>H859</f>
        <v>0</v>
      </c>
    </row>
    <row r="859" spans="1:8" ht="15.75" customHeight="1" thickBot="1">
      <c r="A859" s="269"/>
      <c r="B859" s="204" t="s">
        <v>96</v>
      </c>
      <c r="C859" s="205">
        <v>18</v>
      </c>
      <c r="D859" s="205"/>
      <c r="E859" s="206"/>
      <c r="F859" s="207">
        <v>0.144</v>
      </c>
      <c r="G859" s="207">
        <v>0.144</v>
      </c>
      <c r="H859" s="208"/>
    </row>
    <row r="860" spans="1:8" ht="15.75" customHeight="1" thickBot="1">
      <c r="A860" s="355"/>
      <c r="B860" s="356" t="s">
        <v>122</v>
      </c>
      <c r="C860" s="357"/>
      <c r="D860" s="357"/>
      <c r="E860" s="357"/>
      <c r="F860" s="358">
        <f>F858</f>
        <v>0.144</v>
      </c>
      <c r="G860" s="358">
        <f>G858</f>
        <v>0.144</v>
      </c>
      <c r="H860" s="359">
        <f>H858</f>
        <v>0</v>
      </c>
    </row>
    <row r="861" spans="1:8" ht="15.75" customHeight="1" thickBot="1">
      <c r="A861" s="337" t="s">
        <v>69</v>
      </c>
      <c r="B861" s="338" t="s">
        <v>126</v>
      </c>
      <c r="C861" s="320">
        <v>0</v>
      </c>
      <c r="D861" s="320"/>
      <c r="E861" s="342"/>
      <c r="F861" s="321">
        <f>F860</f>
        <v>0.144</v>
      </c>
      <c r="G861" s="321">
        <f>G860</f>
        <v>0.144</v>
      </c>
      <c r="H861" s="322">
        <f>H860</f>
        <v>0</v>
      </c>
    </row>
    <row r="862" spans="1:8" ht="15.75" customHeight="1">
      <c r="A862" s="422"/>
      <c r="B862" s="436"/>
      <c r="C862" s="437"/>
      <c r="D862" s="437"/>
      <c r="E862" s="438"/>
      <c r="F862" s="439"/>
      <c r="G862" s="439"/>
      <c r="H862" s="439"/>
    </row>
    <row r="863" spans="1:8" ht="15.75" customHeight="1">
      <c r="A863" s="423"/>
      <c r="B863" s="429"/>
      <c r="C863" s="440"/>
      <c r="D863" s="440"/>
      <c r="E863" s="441"/>
      <c r="F863" s="170"/>
      <c r="G863" s="170"/>
      <c r="H863" s="170"/>
    </row>
    <row r="864" spans="1:8" ht="15.75" customHeight="1">
      <c r="A864" s="579" t="s">
        <v>58</v>
      </c>
      <c r="B864" s="579"/>
      <c r="C864" s="579"/>
      <c r="D864" s="579"/>
      <c r="E864" s="579"/>
      <c r="F864" s="579"/>
      <c r="G864" s="579"/>
      <c r="H864" s="579"/>
    </row>
    <row r="865" spans="1:8" ht="15.75" customHeight="1" thickBot="1">
      <c r="A865" s="424"/>
      <c r="B865" s="425"/>
      <c r="C865" s="426"/>
      <c r="D865" s="426"/>
      <c r="E865" s="427"/>
      <c r="F865" s="428"/>
      <c r="G865" s="428"/>
      <c r="H865" s="428"/>
    </row>
    <row r="866" spans="1:8" ht="15.75" customHeight="1">
      <c r="A866" s="575" t="s">
        <v>80</v>
      </c>
      <c r="B866" s="587" t="s">
        <v>6</v>
      </c>
      <c r="C866" s="580" t="s">
        <v>81</v>
      </c>
      <c r="D866" s="580"/>
      <c r="E866" s="566" t="s">
        <v>0</v>
      </c>
      <c r="F866" s="566"/>
      <c r="G866" s="568" t="s">
        <v>1</v>
      </c>
      <c r="H866" s="569"/>
    </row>
    <row r="867" spans="1:8" ht="15.75" customHeight="1">
      <c r="A867" s="576"/>
      <c r="B867" s="588"/>
      <c r="C867" s="581"/>
      <c r="D867" s="581"/>
      <c r="E867" s="567"/>
      <c r="F867" s="567"/>
      <c r="G867" s="570" t="s">
        <v>3</v>
      </c>
      <c r="H867" s="577" t="s">
        <v>4</v>
      </c>
    </row>
    <row r="868" spans="1:8" ht="43.5" customHeight="1">
      <c r="A868" s="576"/>
      <c r="B868" s="590"/>
      <c r="C868" s="430" t="s">
        <v>108</v>
      </c>
      <c r="D868" s="430" t="s">
        <v>109</v>
      </c>
      <c r="E868" s="209" t="s">
        <v>110</v>
      </c>
      <c r="F868" s="431" t="s">
        <v>2</v>
      </c>
      <c r="G868" s="585"/>
      <c r="H868" s="578"/>
    </row>
    <row r="869" spans="1:8" ht="15.75" customHeight="1">
      <c r="A869" s="582" t="s">
        <v>82</v>
      </c>
      <c r="B869" s="583"/>
      <c r="C869" s="583"/>
      <c r="D869" s="583"/>
      <c r="E869" s="583"/>
      <c r="F869" s="583"/>
      <c r="G869" s="583"/>
      <c r="H869" s="584"/>
    </row>
    <row r="870" spans="1:8" ht="15.75" customHeight="1">
      <c r="A870" s="485" t="s">
        <v>206</v>
      </c>
      <c r="B870" s="48" t="s">
        <v>7</v>
      </c>
      <c r="C870" s="540">
        <f aca="true" t="shared" si="30" ref="C870:H870">C193</f>
        <v>308614</v>
      </c>
      <c r="D870" s="466">
        <f t="shared" si="30"/>
        <v>27878.694999999996</v>
      </c>
      <c r="E870" s="466">
        <f t="shared" si="30"/>
        <v>0</v>
      </c>
      <c r="F870" s="466">
        <f t="shared" si="30"/>
        <v>7037.496999999999</v>
      </c>
      <c r="G870" s="466">
        <f t="shared" si="30"/>
        <v>3731.3389999999995</v>
      </c>
      <c r="H870" s="541">
        <f t="shared" si="30"/>
        <v>3164.304</v>
      </c>
    </row>
    <row r="871" spans="1:8" ht="15.75" customHeight="1">
      <c r="A871" s="373" t="s">
        <v>32</v>
      </c>
      <c r="B871" s="374" t="s">
        <v>13</v>
      </c>
      <c r="C871" s="76">
        <f aca="true" t="shared" si="31" ref="C871:H871">C349</f>
        <v>103643</v>
      </c>
      <c r="D871" s="76">
        <f t="shared" si="31"/>
        <v>0</v>
      </c>
      <c r="E871" s="76">
        <f t="shared" si="31"/>
        <v>0</v>
      </c>
      <c r="F871" s="76">
        <f t="shared" si="31"/>
        <v>2962.166</v>
      </c>
      <c r="G871" s="76">
        <f t="shared" si="31"/>
        <v>2443.465</v>
      </c>
      <c r="H871" s="77">
        <f t="shared" si="31"/>
        <v>338.27</v>
      </c>
    </row>
    <row r="872" spans="1:8" ht="15.75" customHeight="1">
      <c r="A872" s="270" t="s">
        <v>45</v>
      </c>
      <c r="B872" s="210" t="s">
        <v>14</v>
      </c>
      <c r="C872" s="76">
        <f aca="true" t="shared" si="32" ref="C872:H872">C457</f>
        <v>26030</v>
      </c>
      <c r="D872" s="76">
        <f t="shared" si="32"/>
        <v>0</v>
      </c>
      <c r="E872" s="76">
        <f t="shared" si="32"/>
        <v>0</v>
      </c>
      <c r="F872" s="76">
        <f t="shared" si="32"/>
        <v>542.6149999999999</v>
      </c>
      <c r="G872" s="76">
        <f t="shared" si="32"/>
        <v>357.53000000000003</v>
      </c>
      <c r="H872" s="77">
        <f t="shared" si="32"/>
        <v>161.782</v>
      </c>
    </row>
    <row r="873" spans="1:8" ht="15.75" customHeight="1">
      <c r="A873" s="270" t="s">
        <v>46</v>
      </c>
      <c r="B873" s="210" t="s">
        <v>15</v>
      </c>
      <c r="C873" s="94">
        <f>C523</f>
        <v>6355</v>
      </c>
      <c r="D873" s="94">
        <f>D523</f>
        <v>0</v>
      </c>
      <c r="E873" s="94"/>
      <c r="F873" s="94">
        <f>F523</f>
        <v>248.482</v>
      </c>
      <c r="G873" s="94">
        <f>G523</f>
        <v>216.82299999999998</v>
      </c>
      <c r="H873" s="95">
        <f>H523</f>
        <v>0</v>
      </c>
    </row>
    <row r="874" spans="1:8" ht="15.75" customHeight="1">
      <c r="A874" s="270" t="s">
        <v>47</v>
      </c>
      <c r="B874" s="210" t="s">
        <v>16</v>
      </c>
      <c r="C874" s="94">
        <f>C576</f>
        <v>1946.5</v>
      </c>
      <c r="D874" s="94"/>
      <c r="E874" s="94"/>
      <c r="F874" s="94">
        <f>F576</f>
        <v>40.993700000000004</v>
      </c>
      <c r="G874" s="94">
        <f>G576</f>
        <v>40.172</v>
      </c>
      <c r="H874" s="95">
        <f>H576</f>
        <v>0</v>
      </c>
    </row>
    <row r="875" spans="1:8" ht="15.75" customHeight="1">
      <c r="A875" s="270" t="s">
        <v>102</v>
      </c>
      <c r="B875" s="210" t="s">
        <v>44</v>
      </c>
      <c r="C875" s="94">
        <f>C619</f>
        <v>6968</v>
      </c>
      <c r="D875" s="94"/>
      <c r="E875" s="94"/>
      <c r="F875" s="94">
        <f>F619</f>
        <v>41.107</v>
      </c>
      <c r="G875" s="94">
        <f>G619</f>
        <v>27.792</v>
      </c>
      <c r="H875" s="95">
        <f>H619</f>
        <v>0</v>
      </c>
    </row>
    <row r="876" spans="1:8" ht="15.75" customHeight="1">
      <c r="A876" s="270" t="s">
        <v>69</v>
      </c>
      <c r="B876" s="210" t="s">
        <v>78</v>
      </c>
      <c r="C876" s="94">
        <f>C675</f>
        <v>2867</v>
      </c>
      <c r="D876" s="94"/>
      <c r="E876" s="94"/>
      <c r="F876" s="94">
        <f>F675</f>
        <v>78.339</v>
      </c>
      <c r="G876" s="94">
        <f>G675</f>
        <v>13.332</v>
      </c>
      <c r="H876" s="95">
        <f>H675</f>
        <v>48.104</v>
      </c>
    </row>
    <row r="877" spans="1:8" ht="15.75" customHeight="1">
      <c r="A877" s="270" t="s">
        <v>127</v>
      </c>
      <c r="B877" s="210" t="s">
        <v>86</v>
      </c>
      <c r="C877" s="94"/>
      <c r="D877" s="94"/>
      <c r="E877" s="94"/>
      <c r="F877" s="94">
        <f>F713</f>
        <v>61.875</v>
      </c>
      <c r="G877" s="94">
        <f>G713</f>
        <v>3.351</v>
      </c>
      <c r="H877" s="95">
        <f>H713</f>
        <v>13.855</v>
      </c>
    </row>
    <row r="878" spans="1:8" ht="15.75" customHeight="1">
      <c r="A878" s="270" t="s">
        <v>121</v>
      </c>
      <c r="B878" s="210" t="s">
        <v>105</v>
      </c>
      <c r="C878" s="94"/>
      <c r="D878" s="94"/>
      <c r="E878" s="94"/>
      <c r="F878" s="94">
        <f>F765</f>
        <v>75.81</v>
      </c>
      <c r="G878" s="94">
        <f>G765</f>
        <v>10.503</v>
      </c>
      <c r="H878" s="95">
        <f>H765</f>
        <v>32.878</v>
      </c>
    </row>
    <row r="879" spans="1:8" ht="15.75" customHeight="1">
      <c r="A879" s="270" t="s">
        <v>132</v>
      </c>
      <c r="B879" s="210" t="s">
        <v>133</v>
      </c>
      <c r="C879" s="94"/>
      <c r="D879" s="94"/>
      <c r="E879" s="94"/>
      <c r="F879" s="94">
        <f>F790</f>
        <v>66.46100000000001</v>
      </c>
      <c r="G879" s="94">
        <f>G790</f>
        <v>13.741</v>
      </c>
      <c r="H879" s="95">
        <f>H790</f>
        <v>23.212</v>
      </c>
    </row>
    <row r="880" spans="1:8" ht="15.75" customHeight="1">
      <c r="A880" s="270" t="s">
        <v>162</v>
      </c>
      <c r="B880" s="210" t="s">
        <v>176</v>
      </c>
      <c r="C880" s="94"/>
      <c r="D880" s="94"/>
      <c r="E880" s="94"/>
      <c r="F880" s="94">
        <f>F809</f>
        <v>12.953000000000001</v>
      </c>
      <c r="G880" s="94">
        <f>G809</f>
        <v>0.369</v>
      </c>
      <c r="H880" s="95">
        <f>H809</f>
        <v>11.156</v>
      </c>
    </row>
    <row r="881" spans="1:8" ht="15.75" customHeight="1">
      <c r="A881" s="387" t="s">
        <v>163</v>
      </c>
      <c r="B881" s="214" t="s">
        <v>178</v>
      </c>
      <c r="C881" s="94"/>
      <c r="D881" s="94"/>
      <c r="E881" s="94"/>
      <c r="F881" s="94">
        <f>F816</f>
        <v>0</v>
      </c>
      <c r="G881" s="94">
        <f>G816</f>
        <v>0</v>
      </c>
      <c r="H881" s="95">
        <f>H816</f>
        <v>0</v>
      </c>
    </row>
    <row r="882" spans="1:8" ht="15.75" customHeight="1">
      <c r="A882" s="416" t="s">
        <v>186</v>
      </c>
      <c r="B882" s="214" t="s">
        <v>180</v>
      </c>
      <c r="C882" s="94"/>
      <c r="D882" s="94"/>
      <c r="E882" s="94"/>
      <c r="F882" s="94">
        <f>F824</f>
        <v>0</v>
      </c>
      <c r="G882" s="94">
        <f>G824</f>
        <v>0</v>
      </c>
      <c r="H882" s="95">
        <f>H824</f>
        <v>0</v>
      </c>
    </row>
    <row r="883" spans="1:8" ht="15.75" customHeight="1" thickBot="1">
      <c r="A883" s="511" t="s">
        <v>225</v>
      </c>
      <c r="B883" s="512" t="s">
        <v>216</v>
      </c>
      <c r="C883" s="124"/>
      <c r="D883" s="124"/>
      <c r="E883" s="124"/>
      <c r="F883" s="385">
        <f>F833</f>
        <v>93.515</v>
      </c>
      <c r="G883" s="385">
        <f>G833</f>
        <v>0</v>
      </c>
      <c r="H883" s="386">
        <f>H833</f>
        <v>3.475</v>
      </c>
    </row>
    <row r="884" spans="1:14" ht="15.75" customHeight="1" thickBot="1">
      <c r="A884" s="255"/>
      <c r="B884" s="211" t="s">
        <v>84</v>
      </c>
      <c r="C884" s="135"/>
      <c r="D884" s="135"/>
      <c r="E884" s="135"/>
      <c r="F884" s="152">
        <f>SUM(F870:F883)</f>
        <v>11261.813699999999</v>
      </c>
      <c r="G884" s="152">
        <f>SUM(G870:G883)</f>
        <v>6858.4169999999995</v>
      </c>
      <c r="H884" s="216">
        <f>SUM(H870:H883)</f>
        <v>3797.036</v>
      </c>
      <c r="J884" s="6"/>
      <c r="K884" s="6"/>
      <c r="L884" s="6"/>
      <c r="M884" s="6"/>
      <c r="N884" s="6"/>
    </row>
    <row r="885" spans="1:14" ht="15.75" customHeight="1">
      <c r="A885" s="563" t="s">
        <v>85</v>
      </c>
      <c r="B885" s="564"/>
      <c r="C885" s="564"/>
      <c r="D885" s="564"/>
      <c r="E885" s="564"/>
      <c r="F885" s="564"/>
      <c r="G885" s="564"/>
      <c r="H885" s="565"/>
      <c r="J885" s="6"/>
      <c r="L885" s="6"/>
      <c r="N885" s="6"/>
    </row>
    <row r="886" spans="1:8" ht="15.75" customHeight="1">
      <c r="A886" s="485" t="s">
        <v>206</v>
      </c>
      <c r="B886" s="48" t="s">
        <v>7</v>
      </c>
      <c r="C886" s="506">
        <f aca="true" t="shared" si="33" ref="C886:H886">C842</f>
        <v>40</v>
      </c>
      <c r="D886" s="506">
        <f t="shared" si="33"/>
        <v>1</v>
      </c>
      <c r="E886" s="506">
        <f t="shared" si="33"/>
        <v>0</v>
      </c>
      <c r="F886" s="506">
        <f t="shared" si="33"/>
        <v>6.5</v>
      </c>
      <c r="G886" s="506">
        <f t="shared" si="33"/>
        <v>6.08</v>
      </c>
      <c r="H886" s="507">
        <f t="shared" si="33"/>
        <v>0.42</v>
      </c>
    </row>
    <row r="887" spans="1:8" ht="15.75" customHeight="1">
      <c r="A887" s="373" t="s">
        <v>32</v>
      </c>
      <c r="B887" s="374" t="s">
        <v>13</v>
      </c>
      <c r="C887" s="486">
        <f>C848</f>
        <v>22</v>
      </c>
      <c r="D887" s="486">
        <f>D848</f>
        <v>0</v>
      </c>
      <c r="E887" s="486"/>
      <c r="F887" s="486">
        <f>F848</f>
        <v>3.79</v>
      </c>
      <c r="G887" s="486">
        <f>G848</f>
        <v>3.79</v>
      </c>
      <c r="H887" s="487">
        <f>H848</f>
        <v>0</v>
      </c>
    </row>
    <row r="888" spans="1:8" ht="15.75" customHeight="1">
      <c r="A888" s="270" t="s">
        <v>45</v>
      </c>
      <c r="B888" s="210" t="s">
        <v>14</v>
      </c>
      <c r="C888" s="522"/>
      <c r="D888" s="522"/>
      <c r="E888" s="522"/>
      <c r="F888" s="523"/>
      <c r="G888" s="523"/>
      <c r="H888" s="524"/>
    </row>
    <row r="889" spans="1:8" ht="15.75" customHeight="1">
      <c r="A889" s="271" t="s">
        <v>46</v>
      </c>
      <c r="B889" s="212" t="s">
        <v>15</v>
      </c>
      <c r="C889" s="525"/>
      <c r="D889" s="525"/>
      <c r="E889" s="526"/>
      <c r="F889" s="527"/>
      <c r="G889" s="527"/>
      <c r="H889" s="528"/>
    </row>
    <row r="890" spans="1:8" ht="15.75" customHeight="1">
      <c r="A890" s="271" t="s">
        <v>47</v>
      </c>
      <c r="B890" s="212" t="s">
        <v>16</v>
      </c>
      <c r="C890" s="529"/>
      <c r="D890" s="529"/>
      <c r="E890" s="530"/>
      <c r="F890" s="531"/>
      <c r="G890" s="531"/>
      <c r="H890" s="532"/>
    </row>
    <row r="891" spans="1:8" ht="15.75" customHeight="1">
      <c r="A891" s="271" t="s">
        <v>102</v>
      </c>
      <c r="B891" s="212" t="s">
        <v>44</v>
      </c>
      <c r="C891" s="533"/>
      <c r="D891" s="533"/>
      <c r="E891" s="534"/>
      <c r="F891" s="535"/>
      <c r="G891" s="535"/>
      <c r="H891" s="536"/>
    </row>
    <row r="892" spans="1:8" ht="15.75" customHeight="1">
      <c r="A892" s="488" t="s">
        <v>185</v>
      </c>
      <c r="B892" s="214" t="s">
        <v>78</v>
      </c>
      <c r="C892" s="533"/>
      <c r="D892" s="533"/>
      <c r="E892" s="534"/>
      <c r="F892" s="535"/>
      <c r="G892" s="535"/>
      <c r="H892" s="536"/>
    </row>
    <row r="893" spans="1:8" ht="15.75" customHeight="1" thickBot="1">
      <c r="A893" s="269" t="s">
        <v>143</v>
      </c>
      <c r="B893" s="215" t="s">
        <v>86</v>
      </c>
      <c r="C893" s="533"/>
      <c r="D893" s="533"/>
      <c r="E893" s="533"/>
      <c r="F893" s="535">
        <f>F861</f>
        <v>0.144</v>
      </c>
      <c r="G893" s="535">
        <f>G861</f>
        <v>0.144</v>
      </c>
      <c r="H893" s="536">
        <f>H861</f>
        <v>0</v>
      </c>
    </row>
    <row r="894" spans="1:8" ht="15.75" customHeight="1" thickBot="1">
      <c r="A894" s="255"/>
      <c r="B894" s="211" t="s">
        <v>84</v>
      </c>
      <c r="C894" s="135"/>
      <c r="D894" s="135"/>
      <c r="E894" s="135"/>
      <c r="F894" s="152">
        <f>SUM(F886:F893)</f>
        <v>10.434</v>
      </c>
      <c r="G894" s="152">
        <f>SUM(G886:G893)</f>
        <v>10.014000000000001</v>
      </c>
      <c r="H894" s="216">
        <f>SUM(H886:H893)</f>
        <v>0.42</v>
      </c>
    </row>
    <row r="895" spans="1:21" ht="15.75" customHeight="1" thickBot="1">
      <c r="A895" s="300"/>
      <c r="B895" s="360" t="s">
        <v>67</v>
      </c>
      <c r="C895" s="361"/>
      <c r="D895" s="361"/>
      <c r="E895" s="361"/>
      <c r="F895" s="302">
        <f>F884+F894</f>
        <v>11272.247699999998</v>
      </c>
      <c r="G895" s="302">
        <f>G884+G894</f>
        <v>6868.431</v>
      </c>
      <c r="H895" s="303">
        <f>H884+H894</f>
        <v>3797.456</v>
      </c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8" ht="15.75" customHeight="1">
      <c r="A896" s="256"/>
      <c r="B896" s="213" t="s">
        <v>70</v>
      </c>
      <c r="C896" s="123"/>
      <c r="D896" s="123"/>
      <c r="E896" s="55"/>
      <c r="F896" s="124"/>
      <c r="G896" s="124"/>
      <c r="H896" s="125"/>
    </row>
    <row r="897" spans="1:14" ht="15.75" customHeight="1">
      <c r="A897" s="311"/>
      <c r="B897" s="379" t="s">
        <v>54</v>
      </c>
      <c r="C897" s="313">
        <f aca="true" t="shared" si="34" ref="C897:H897">SUM(C898:C911)</f>
        <v>132146</v>
      </c>
      <c r="D897" s="313">
        <f t="shared" si="34"/>
        <v>166.28499999999997</v>
      </c>
      <c r="E897" s="313">
        <f t="shared" si="34"/>
        <v>0</v>
      </c>
      <c r="F897" s="313">
        <f t="shared" si="34"/>
        <v>5439.9517</v>
      </c>
      <c r="G897" s="313">
        <f t="shared" si="34"/>
        <v>2084.9629999999997</v>
      </c>
      <c r="H897" s="421">
        <f t="shared" si="34"/>
        <v>3038.2389999999996</v>
      </c>
      <c r="J897" s="6"/>
      <c r="K897" s="6"/>
      <c r="L897" s="6"/>
      <c r="M897" s="6"/>
      <c r="N897" s="6"/>
    </row>
    <row r="898" spans="1:8" ht="15.75" customHeight="1">
      <c r="A898" s="514" t="s">
        <v>206</v>
      </c>
      <c r="B898" s="508" t="s">
        <v>7</v>
      </c>
      <c r="C898" s="509">
        <f aca="true" t="shared" si="35" ref="C898:H898">C60</f>
        <v>61923</v>
      </c>
      <c r="D898" s="509">
        <f t="shared" si="35"/>
        <v>166.28499999999997</v>
      </c>
      <c r="E898" s="509">
        <f t="shared" si="35"/>
        <v>0</v>
      </c>
      <c r="F898" s="509">
        <f t="shared" si="35"/>
        <v>2445.7219999999998</v>
      </c>
      <c r="G898" s="509">
        <f t="shared" si="35"/>
        <v>0</v>
      </c>
      <c r="H898" s="510">
        <f t="shared" si="35"/>
        <v>2444.362</v>
      </c>
    </row>
    <row r="899" spans="1:8" ht="15.75" customHeight="1">
      <c r="A899" s="373" t="s">
        <v>32</v>
      </c>
      <c r="B899" s="374" t="s">
        <v>13</v>
      </c>
      <c r="C899" s="145">
        <f>C231</f>
        <v>48492</v>
      </c>
      <c r="D899" s="145">
        <f>D231</f>
        <v>0</v>
      </c>
      <c r="E899" s="145"/>
      <c r="F899" s="146">
        <f>F231</f>
        <v>2167.991</v>
      </c>
      <c r="G899" s="146">
        <f>G231</f>
        <v>1715.7930000000003</v>
      </c>
      <c r="H899" s="147">
        <f>H231</f>
        <v>323.46999999999997</v>
      </c>
    </row>
    <row r="900" spans="1:8" ht="15.75" customHeight="1">
      <c r="A900" s="270" t="s">
        <v>45</v>
      </c>
      <c r="B900" s="210" t="s">
        <v>14</v>
      </c>
      <c r="C900" s="145">
        <f>C384</f>
        <v>14950</v>
      </c>
      <c r="D900" s="145"/>
      <c r="E900" s="145"/>
      <c r="F900" s="146">
        <f>F384</f>
        <v>433.10799999999995</v>
      </c>
      <c r="G900" s="146">
        <f>G384</f>
        <v>249.60000000000002</v>
      </c>
      <c r="H900" s="147">
        <f>H384</f>
        <v>161.782</v>
      </c>
    </row>
    <row r="901" spans="1:8" ht="15.75" customHeight="1">
      <c r="A901" s="270" t="s">
        <v>46</v>
      </c>
      <c r="B901" s="210" t="s">
        <v>15</v>
      </c>
      <c r="C901" s="149">
        <f aca="true" t="shared" si="36" ref="C901:H901">C478</f>
        <v>2402</v>
      </c>
      <c r="D901" s="149">
        <f t="shared" si="36"/>
        <v>0</v>
      </c>
      <c r="E901" s="149">
        <f t="shared" si="36"/>
        <v>0</v>
      </c>
      <c r="F901" s="150">
        <f t="shared" si="36"/>
        <v>85.959</v>
      </c>
      <c r="G901" s="150">
        <f t="shared" si="36"/>
        <v>64.3</v>
      </c>
      <c r="H901" s="151">
        <f t="shared" si="36"/>
        <v>0</v>
      </c>
    </row>
    <row r="902" spans="1:8" ht="15.75" customHeight="1">
      <c r="A902" s="270" t="s">
        <v>47</v>
      </c>
      <c r="B902" s="210" t="s">
        <v>16</v>
      </c>
      <c r="C902" s="111">
        <f>C545</f>
        <v>865</v>
      </c>
      <c r="D902" s="111"/>
      <c r="E902" s="111"/>
      <c r="F902" s="113">
        <f>F545</f>
        <v>15.0647</v>
      </c>
      <c r="G902" s="113">
        <f>G545</f>
        <v>14.244</v>
      </c>
      <c r="H902" s="114">
        <f>H545</f>
        <v>0</v>
      </c>
    </row>
    <row r="903" spans="1:8" ht="15.75" customHeight="1">
      <c r="A903" s="270" t="s">
        <v>102</v>
      </c>
      <c r="B903" s="210" t="s">
        <v>44</v>
      </c>
      <c r="C903" s="111">
        <f>C594</f>
        <v>918</v>
      </c>
      <c r="D903" s="111"/>
      <c r="E903" s="111"/>
      <c r="F903" s="113">
        <f>F594</f>
        <v>11.682</v>
      </c>
      <c r="G903" s="113">
        <f>G594</f>
        <v>11.682</v>
      </c>
      <c r="H903" s="114">
        <f>H594</f>
        <v>0</v>
      </c>
    </row>
    <row r="904" spans="1:8" ht="15.75" customHeight="1">
      <c r="A904" s="270" t="s">
        <v>69</v>
      </c>
      <c r="B904" s="210" t="s">
        <v>78</v>
      </c>
      <c r="C904" s="111">
        <f>C640</f>
        <v>2596</v>
      </c>
      <c r="D904" s="111"/>
      <c r="E904" s="111"/>
      <c r="F904" s="113">
        <f>F640</f>
        <v>56.966</v>
      </c>
      <c r="G904" s="113">
        <f>G640</f>
        <v>7.263000000000001</v>
      </c>
      <c r="H904" s="114">
        <f>H640</f>
        <v>48.104</v>
      </c>
    </row>
    <row r="905" spans="1:8" ht="15.75" customHeight="1">
      <c r="A905" s="270" t="s">
        <v>127</v>
      </c>
      <c r="B905" s="210" t="s">
        <v>86</v>
      </c>
      <c r="C905" s="111"/>
      <c r="D905" s="111"/>
      <c r="E905" s="111"/>
      <c r="F905" s="113">
        <f>F860+F686</f>
        <v>19.198999999999998</v>
      </c>
      <c r="G905" s="113">
        <f>G860+G686</f>
        <v>1.0419999999999998</v>
      </c>
      <c r="H905" s="114">
        <f>H860+H686</f>
        <v>0</v>
      </c>
    </row>
    <row r="906" spans="1:8" ht="15.75" customHeight="1">
      <c r="A906" s="271" t="s">
        <v>121</v>
      </c>
      <c r="B906" s="212" t="s">
        <v>105</v>
      </c>
      <c r="C906" s="111"/>
      <c r="D906" s="111"/>
      <c r="E906" s="111"/>
      <c r="F906" s="113">
        <f>F731</f>
        <v>44.728</v>
      </c>
      <c r="G906" s="113">
        <f>G731</f>
        <v>7.2</v>
      </c>
      <c r="H906" s="114">
        <f>H731</f>
        <v>22.678</v>
      </c>
    </row>
    <row r="907" spans="1:8" ht="15.75" customHeight="1">
      <c r="A907" s="271" t="s">
        <v>142</v>
      </c>
      <c r="B907" s="212" t="s">
        <v>133</v>
      </c>
      <c r="C907" s="111"/>
      <c r="D907" s="111"/>
      <c r="E907" s="112"/>
      <c r="F907" s="113">
        <f>F777</f>
        <v>54.361000000000004</v>
      </c>
      <c r="G907" s="113">
        <f>G777</f>
        <v>13.488999999999999</v>
      </c>
      <c r="H907" s="114">
        <f>H777</f>
        <v>23.212</v>
      </c>
    </row>
    <row r="908" spans="1:8" ht="15.75" customHeight="1">
      <c r="A908" s="271" t="s">
        <v>162</v>
      </c>
      <c r="B908" s="212" t="s">
        <v>176</v>
      </c>
      <c r="C908" s="111"/>
      <c r="D908" s="111"/>
      <c r="E908" s="112"/>
      <c r="F908" s="113">
        <f>F798</f>
        <v>11.656</v>
      </c>
      <c r="G908" s="113">
        <f>G798</f>
        <v>0.35</v>
      </c>
      <c r="H908" s="114">
        <f>H798</f>
        <v>11.156</v>
      </c>
    </row>
    <row r="909" spans="1:8" ht="15.75" customHeight="1">
      <c r="A909" s="415" t="s">
        <v>163</v>
      </c>
      <c r="B909" s="388" t="s">
        <v>178</v>
      </c>
      <c r="C909" s="172"/>
      <c r="D909" s="172"/>
      <c r="E909" s="153"/>
      <c r="F909" s="173">
        <f>F812</f>
        <v>0</v>
      </c>
      <c r="G909" s="173">
        <f>G812</f>
        <v>0</v>
      </c>
      <c r="H909" s="174">
        <f>H812</f>
        <v>0</v>
      </c>
    </row>
    <row r="910" spans="1:8" ht="15.75" customHeight="1">
      <c r="A910" s="513" t="s">
        <v>186</v>
      </c>
      <c r="B910" s="137" t="s">
        <v>180</v>
      </c>
      <c r="C910" s="172"/>
      <c r="D910" s="172"/>
      <c r="E910" s="153"/>
      <c r="F910" s="173">
        <f>F819</f>
        <v>0</v>
      </c>
      <c r="G910" s="173">
        <f>G819</f>
        <v>0</v>
      </c>
      <c r="H910" s="114">
        <f>H819</f>
        <v>0</v>
      </c>
    </row>
    <row r="911" spans="1:8" ht="15.75" customHeight="1">
      <c r="A911" s="520" t="s">
        <v>225</v>
      </c>
      <c r="B911" s="519" t="s">
        <v>216</v>
      </c>
      <c r="C911" s="116"/>
      <c r="D911" s="116"/>
      <c r="E911" s="133"/>
      <c r="F911" s="117">
        <f>F832</f>
        <v>93.515</v>
      </c>
      <c r="G911" s="117">
        <f>G832</f>
        <v>0</v>
      </c>
      <c r="H911" s="118">
        <f>H832</f>
        <v>3.475</v>
      </c>
    </row>
    <row r="912" spans="1:8" ht="15.75" customHeight="1">
      <c r="A912" s="413"/>
      <c r="B912" s="414" t="s">
        <v>55</v>
      </c>
      <c r="C912" s="419">
        <f aca="true" t="shared" si="37" ref="C912:H912">SUM(C913:C926)</f>
        <v>313621.5</v>
      </c>
      <c r="D912" s="419">
        <f t="shared" si="37"/>
        <v>27706.939999999995</v>
      </c>
      <c r="E912" s="419">
        <f t="shared" si="37"/>
        <v>0</v>
      </c>
      <c r="F912" s="419">
        <f t="shared" si="37"/>
        <v>5445.283</v>
      </c>
      <c r="G912" s="419">
        <f t="shared" si="37"/>
        <v>4425.678999999999</v>
      </c>
      <c r="H912" s="420">
        <f t="shared" si="37"/>
        <v>741.6980000000001</v>
      </c>
    </row>
    <row r="913" spans="1:8" ht="15.75" customHeight="1">
      <c r="A913" s="515" t="s">
        <v>206</v>
      </c>
      <c r="B913" s="469" t="s">
        <v>7</v>
      </c>
      <c r="C913" s="58">
        <f aca="true" t="shared" si="38" ref="C913:H913">C841+C176</f>
        <v>243927</v>
      </c>
      <c r="D913" s="411">
        <f t="shared" si="38"/>
        <v>27706.939999999995</v>
      </c>
      <c r="E913" s="411">
        <f t="shared" si="38"/>
        <v>0</v>
      </c>
      <c r="F913" s="411">
        <f t="shared" si="38"/>
        <v>4506.771</v>
      </c>
      <c r="G913" s="411">
        <f t="shared" si="38"/>
        <v>3655.5609999999992</v>
      </c>
      <c r="H913" s="412">
        <f t="shared" si="38"/>
        <v>710.716</v>
      </c>
    </row>
    <row r="914" spans="1:8" ht="15.75" customHeight="1">
      <c r="A914" s="373" t="s">
        <v>32</v>
      </c>
      <c r="B914" s="374" t="s">
        <v>13</v>
      </c>
      <c r="C914" s="145">
        <f>C331+C848</f>
        <v>52845</v>
      </c>
      <c r="D914" s="145">
        <f>D331+D848</f>
        <v>0</v>
      </c>
      <c r="E914" s="145"/>
      <c r="F914" s="145">
        <f>F331+F848</f>
        <v>725.0070000000001</v>
      </c>
      <c r="G914" s="145">
        <f>G331+G848</f>
        <v>666.377</v>
      </c>
      <c r="H914" s="218">
        <f>H331+H848</f>
        <v>6.927</v>
      </c>
    </row>
    <row r="915" spans="1:8" ht="15.75" customHeight="1">
      <c r="A915" s="270" t="s">
        <v>45</v>
      </c>
      <c r="B915" s="210" t="s">
        <v>14</v>
      </c>
      <c r="C915" s="145">
        <f aca="true" t="shared" si="39" ref="C915:H915">C438</f>
        <v>9148</v>
      </c>
      <c r="D915" s="145">
        <f t="shared" si="39"/>
        <v>0</v>
      </c>
      <c r="E915" s="145">
        <f t="shared" si="39"/>
        <v>0</v>
      </c>
      <c r="F915" s="146">
        <f t="shared" si="39"/>
        <v>72.14499999999998</v>
      </c>
      <c r="G915" s="146">
        <f t="shared" si="39"/>
        <v>70.568</v>
      </c>
      <c r="H915" s="147">
        <f t="shared" si="39"/>
        <v>0</v>
      </c>
    </row>
    <row r="916" spans="1:8" ht="15.75" customHeight="1">
      <c r="A916" s="270" t="s">
        <v>46</v>
      </c>
      <c r="B916" s="210" t="s">
        <v>15</v>
      </c>
      <c r="C916" s="145">
        <f>C503</f>
        <v>1597</v>
      </c>
      <c r="D916" s="145"/>
      <c r="E916" s="145"/>
      <c r="F916" s="145">
        <f>F503</f>
        <v>23.91</v>
      </c>
      <c r="G916" s="145">
        <f>G503</f>
        <v>23.91</v>
      </c>
      <c r="H916" s="362">
        <f>H503</f>
        <v>0</v>
      </c>
    </row>
    <row r="917" spans="1:8" ht="15.75" customHeight="1">
      <c r="A917" s="270" t="s">
        <v>47</v>
      </c>
      <c r="B917" s="210" t="s">
        <v>16</v>
      </c>
      <c r="C917" s="111">
        <f>C560</f>
        <v>352.5</v>
      </c>
      <c r="D917" s="111"/>
      <c r="E917" s="111"/>
      <c r="F917" s="113">
        <f>F560</f>
        <v>2.1189999999999998</v>
      </c>
      <c r="G917" s="113">
        <f>G560</f>
        <v>2.118</v>
      </c>
      <c r="H917" s="114">
        <f>H560</f>
        <v>0</v>
      </c>
    </row>
    <row r="918" spans="1:8" ht="15.75" customHeight="1">
      <c r="A918" s="270" t="s">
        <v>102</v>
      </c>
      <c r="B918" s="210" t="s">
        <v>44</v>
      </c>
      <c r="C918" s="111">
        <f>C614</f>
        <v>5752</v>
      </c>
      <c r="D918" s="111"/>
      <c r="E918" s="111"/>
      <c r="F918" s="113">
        <f>F614</f>
        <v>19.225</v>
      </c>
      <c r="G918" s="113">
        <f>G614</f>
        <v>5.91</v>
      </c>
      <c r="H918" s="114">
        <f>H614</f>
        <v>0</v>
      </c>
    </row>
    <row r="919" spans="1:8" ht="15.75" customHeight="1">
      <c r="A919" s="270" t="s">
        <v>69</v>
      </c>
      <c r="B919" s="210" t="s">
        <v>78</v>
      </c>
      <c r="C919" s="111"/>
      <c r="D919" s="111"/>
      <c r="E919" s="111"/>
      <c r="F919" s="113">
        <f>F654</f>
        <v>15.496</v>
      </c>
      <c r="G919" s="113">
        <f>G654</f>
        <v>0.192</v>
      </c>
      <c r="H919" s="114">
        <f>H654</f>
        <v>0</v>
      </c>
    </row>
    <row r="920" spans="1:8" ht="15.75" customHeight="1">
      <c r="A920" s="270" t="s">
        <v>143</v>
      </c>
      <c r="B920" s="210" t="s">
        <v>86</v>
      </c>
      <c r="C920" s="111"/>
      <c r="D920" s="111"/>
      <c r="E920" s="111"/>
      <c r="F920" s="113">
        <f>F704</f>
        <v>40.948</v>
      </c>
      <c r="G920" s="113">
        <f>G704</f>
        <v>0.583</v>
      </c>
      <c r="H920" s="114">
        <f>H704</f>
        <v>13.855</v>
      </c>
    </row>
    <row r="921" spans="1:8" ht="15.75" customHeight="1">
      <c r="A921" s="271" t="s">
        <v>121</v>
      </c>
      <c r="B921" s="212" t="s">
        <v>105</v>
      </c>
      <c r="C921" s="111"/>
      <c r="D921" s="111"/>
      <c r="E921" s="111"/>
      <c r="F921" s="113">
        <f>F754</f>
        <v>28.238999999999997</v>
      </c>
      <c r="G921" s="113">
        <f>G754</f>
        <v>0.46</v>
      </c>
      <c r="H921" s="114">
        <f>H754</f>
        <v>10.2</v>
      </c>
    </row>
    <row r="922" spans="1:8" ht="15.75" customHeight="1">
      <c r="A922" s="516" t="s">
        <v>132</v>
      </c>
      <c r="B922" s="388" t="s">
        <v>133</v>
      </c>
      <c r="C922" s="111"/>
      <c r="D922" s="111"/>
      <c r="E922" s="111"/>
      <c r="F922" s="113">
        <f>F781</f>
        <v>11.423</v>
      </c>
      <c r="G922" s="113">
        <f>G781</f>
        <v>0</v>
      </c>
      <c r="H922" s="114">
        <f>H781</f>
        <v>0</v>
      </c>
    </row>
    <row r="923" spans="1:8" ht="15.75" customHeight="1">
      <c r="A923" s="517" t="s">
        <v>162</v>
      </c>
      <c r="B923" s="388" t="s">
        <v>176</v>
      </c>
      <c r="C923" s="111"/>
      <c r="D923" s="111"/>
      <c r="E923" s="111"/>
      <c r="F923" s="113">
        <f>F800</f>
        <v>0</v>
      </c>
      <c r="G923" s="113">
        <f>G800</f>
        <v>0</v>
      </c>
      <c r="H923" s="114">
        <f>H800</f>
        <v>0</v>
      </c>
    </row>
    <row r="924" spans="1:8" ht="15.75" customHeight="1">
      <c r="A924" s="382" t="s">
        <v>163</v>
      </c>
      <c r="B924" s="214" t="s">
        <v>178</v>
      </c>
      <c r="C924" s="128"/>
      <c r="D924" s="128"/>
      <c r="E924" s="128"/>
      <c r="F924" s="129">
        <f>F813</f>
        <v>0</v>
      </c>
      <c r="G924" s="129">
        <f>G813</f>
        <v>0</v>
      </c>
      <c r="H924" s="130">
        <f>H813</f>
        <v>0</v>
      </c>
    </row>
    <row r="925" spans="1:8" ht="15.75" customHeight="1">
      <c r="A925" s="415" t="s">
        <v>186</v>
      </c>
      <c r="B925" s="388" t="s">
        <v>180</v>
      </c>
      <c r="C925" s="111"/>
      <c r="D925" s="111"/>
      <c r="E925" s="111"/>
      <c r="F925" s="113">
        <f>F824</f>
        <v>0</v>
      </c>
      <c r="G925" s="113">
        <f>G824</f>
        <v>0</v>
      </c>
      <c r="H925" s="114">
        <f>H824</f>
        <v>0</v>
      </c>
    </row>
    <row r="926" spans="1:8" ht="15.75" customHeight="1">
      <c r="A926" s="518" t="s">
        <v>225</v>
      </c>
      <c r="B926" s="519" t="s">
        <v>216</v>
      </c>
      <c r="C926" s="116"/>
      <c r="D926" s="116"/>
      <c r="E926" s="116"/>
      <c r="F926" s="117">
        <v>0</v>
      </c>
      <c r="G926" s="117">
        <v>0</v>
      </c>
      <c r="H926" s="118">
        <v>0</v>
      </c>
    </row>
    <row r="927" spans="1:8" ht="15.75" customHeight="1">
      <c r="A927" s="380"/>
      <c r="B927" s="381" t="s">
        <v>52</v>
      </c>
      <c r="C927" s="417">
        <f>SUM(C929:C939)</f>
        <v>7345</v>
      </c>
      <c r="D927" s="417">
        <f>SUM(D929:D939)</f>
        <v>0</v>
      </c>
      <c r="E927" s="417"/>
      <c r="F927" s="417">
        <f>SUM(F928:F941)</f>
        <v>387.0130000000001</v>
      </c>
      <c r="G927" s="417">
        <f>SUM(G928:G941)</f>
        <v>357.78900000000004</v>
      </c>
      <c r="H927" s="418">
        <f>SUM(H928:H941)</f>
        <v>17.519000000000002</v>
      </c>
    </row>
    <row r="928" spans="1:8" ht="15.75" customHeight="1">
      <c r="A928" s="515" t="s">
        <v>206</v>
      </c>
      <c r="B928" s="469" t="s">
        <v>7</v>
      </c>
      <c r="C928" s="411">
        <f aca="true" t="shared" si="40" ref="C928:H928">C192</f>
        <v>2804</v>
      </c>
      <c r="D928" s="411">
        <f t="shared" si="40"/>
        <v>6.47</v>
      </c>
      <c r="E928" s="411">
        <f t="shared" si="40"/>
        <v>0</v>
      </c>
      <c r="F928" s="411">
        <f t="shared" si="40"/>
        <v>91.504</v>
      </c>
      <c r="G928" s="411">
        <f t="shared" si="40"/>
        <v>81.85799999999999</v>
      </c>
      <c r="H928" s="412">
        <f t="shared" si="40"/>
        <v>9.646</v>
      </c>
    </row>
    <row r="929" spans="1:8" ht="15.75" customHeight="1">
      <c r="A929" s="384" t="s">
        <v>32</v>
      </c>
      <c r="B929" s="374" t="s">
        <v>13</v>
      </c>
      <c r="C929" s="145">
        <f>C348</f>
        <v>2328</v>
      </c>
      <c r="D929" s="145">
        <f>D348</f>
        <v>0</v>
      </c>
      <c r="E929" s="145"/>
      <c r="F929" s="145">
        <f>F348</f>
        <v>72.958</v>
      </c>
      <c r="G929" s="145">
        <f>G348</f>
        <v>65.08500000000001</v>
      </c>
      <c r="H929" s="218">
        <f>H348</f>
        <v>7.873</v>
      </c>
    </row>
    <row r="930" spans="1:8" ht="15.75" customHeight="1">
      <c r="A930" s="272" t="s">
        <v>45</v>
      </c>
      <c r="B930" s="210" t="s">
        <v>14</v>
      </c>
      <c r="C930" s="145">
        <f>C456</f>
        <v>1932</v>
      </c>
      <c r="D930" s="145">
        <f>D456</f>
        <v>0</v>
      </c>
      <c r="E930" s="145"/>
      <c r="F930" s="146">
        <f>F456</f>
        <v>37.362</v>
      </c>
      <c r="G930" s="146">
        <f>G456</f>
        <v>37.362</v>
      </c>
      <c r="H930" s="147">
        <f>H456</f>
        <v>0</v>
      </c>
    </row>
    <row r="931" spans="1:8" ht="15.75" customHeight="1">
      <c r="A931" s="272" t="s">
        <v>46</v>
      </c>
      <c r="B931" s="210" t="s">
        <v>15</v>
      </c>
      <c r="C931" s="145">
        <f>C522</f>
        <v>2356</v>
      </c>
      <c r="D931" s="145">
        <f>D522</f>
        <v>0</v>
      </c>
      <c r="E931" s="145"/>
      <c r="F931" s="145">
        <f>F522</f>
        <v>138.613</v>
      </c>
      <c r="G931" s="145">
        <f>G522</f>
        <v>128.613</v>
      </c>
      <c r="H931" s="218">
        <f>H522</f>
        <v>0</v>
      </c>
    </row>
    <row r="932" spans="1:8" ht="15.75" customHeight="1">
      <c r="A932" s="272" t="s">
        <v>47</v>
      </c>
      <c r="B932" s="210" t="s">
        <v>16</v>
      </c>
      <c r="C932" s="111">
        <f>C575</f>
        <v>729</v>
      </c>
      <c r="D932" s="111"/>
      <c r="E932" s="111"/>
      <c r="F932" s="111">
        <f>F575</f>
        <v>23.810000000000002</v>
      </c>
      <c r="G932" s="111">
        <f>G575</f>
        <v>23.810000000000002</v>
      </c>
      <c r="H932" s="217">
        <f>H575</f>
        <v>0</v>
      </c>
    </row>
    <row r="933" spans="1:8" ht="15.75" customHeight="1">
      <c r="A933" s="272" t="s">
        <v>102</v>
      </c>
      <c r="B933" s="210" t="s">
        <v>44</v>
      </c>
      <c r="C933" s="111"/>
      <c r="D933" s="111"/>
      <c r="E933" s="111"/>
      <c r="F933" s="111">
        <f>F618</f>
        <v>10.2</v>
      </c>
      <c r="G933" s="111">
        <f>G618</f>
        <v>10.2</v>
      </c>
      <c r="H933" s="217">
        <f>H618</f>
        <v>0</v>
      </c>
    </row>
    <row r="934" spans="1:8" ht="15.75" customHeight="1">
      <c r="A934" s="273" t="s">
        <v>69</v>
      </c>
      <c r="B934" s="212" t="s">
        <v>78</v>
      </c>
      <c r="C934" s="111"/>
      <c r="D934" s="111"/>
      <c r="E934" s="111"/>
      <c r="F934" s="111">
        <f>F674</f>
        <v>5.877</v>
      </c>
      <c r="G934" s="111">
        <f>G674</f>
        <v>5.877</v>
      </c>
      <c r="H934" s="217">
        <f>H674</f>
        <v>0</v>
      </c>
    </row>
    <row r="935" spans="1:8" ht="15.75" customHeight="1">
      <c r="A935" s="382" t="s">
        <v>90</v>
      </c>
      <c r="B935" s="214" t="s">
        <v>86</v>
      </c>
      <c r="C935" s="111"/>
      <c r="D935" s="111"/>
      <c r="E935" s="111"/>
      <c r="F935" s="111">
        <f>F712</f>
        <v>1.8719999999999999</v>
      </c>
      <c r="G935" s="111">
        <f>G712</f>
        <v>1.87</v>
      </c>
      <c r="H935" s="217">
        <f>H712</f>
        <v>0</v>
      </c>
    </row>
    <row r="936" spans="1:8" ht="15.75" customHeight="1">
      <c r="A936" s="383" t="s">
        <v>121</v>
      </c>
      <c r="B936" s="214" t="s">
        <v>105</v>
      </c>
      <c r="C936" s="111"/>
      <c r="D936" s="111"/>
      <c r="E936" s="111"/>
      <c r="F936" s="111">
        <f>F764</f>
        <v>2.8429999999999995</v>
      </c>
      <c r="G936" s="111">
        <f>G764</f>
        <v>2.8429999999999995</v>
      </c>
      <c r="H936" s="217">
        <f>H764</f>
        <v>0</v>
      </c>
    </row>
    <row r="937" spans="1:8" ht="15.75" customHeight="1">
      <c r="A937" s="416" t="s">
        <v>132</v>
      </c>
      <c r="B937" s="214" t="s">
        <v>133</v>
      </c>
      <c r="C937" s="172"/>
      <c r="D937" s="172"/>
      <c r="E937" s="172"/>
      <c r="F937" s="172">
        <f>F789</f>
        <v>0.677</v>
      </c>
      <c r="G937" s="172">
        <f>G789</f>
        <v>0.252</v>
      </c>
      <c r="H937" s="363">
        <f>H789</f>
        <v>0</v>
      </c>
    </row>
    <row r="938" spans="1:8" ht="15.75" customHeight="1">
      <c r="A938" s="517" t="s">
        <v>162</v>
      </c>
      <c r="B938" s="388" t="s">
        <v>176</v>
      </c>
      <c r="C938" s="172"/>
      <c r="D938" s="172"/>
      <c r="E938" s="153"/>
      <c r="F938" s="173">
        <f>F808</f>
        <v>1.297</v>
      </c>
      <c r="G938" s="173">
        <f>G808</f>
        <v>0.019</v>
      </c>
      <c r="H938" s="174">
        <f>H808</f>
        <v>0</v>
      </c>
    </row>
    <row r="939" spans="1:8" s="65" customFormat="1" ht="15.75" customHeight="1">
      <c r="A939" s="516" t="s">
        <v>163</v>
      </c>
      <c r="B939" s="388" t="s">
        <v>178</v>
      </c>
      <c r="C939" s="111"/>
      <c r="D939" s="111"/>
      <c r="E939" s="111"/>
      <c r="F939" s="111">
        <f>F815</f>
        <v>0</v>
      </c>
      <c r="G939" s="111">
        <f>G815</f>
        <v>0</v>
      </c>
      <c r="H939" s="217">
        <f>H815</f>
        <v>0</v>
      </c>
    </row>
    <row r="940" spans="1:8" ht="15.75" customHeight="1">
      <c r="A940" s="516" t="s">
        <v>186</v>
      </c>
      <c r="B940" s="388" t="s">
        <v>180</v>
      </c>
      <c r="C940" s="184"/>
      <c r="D940" s="184"/>
      <c r="E940" s="111"/>
      <c r="F940" s="113">
        <v>0</v>
      </c>
      <c r="G940" s="113">
        <v>0</v>
      </c>
      <c r="H940" s="114">
        <v>0</v>
      </c>
    </row>
    <row r="941" spans="1:8" ht="15.75" customHeight="1" thickBot="1">
      <c r="A941" s="521" t="s">
        <v>225</v>
      </c>
      <c r="B941" s="215" t="s">
        <v>216</v>
      </c>
      <c r="C941" s="204"/>
      <c r="D941" s="204"/>
      <c r="E941" s="205"/>
      <c r="F941" s="207">
        <v>0</v>
      </c>
      <c r="G941" s="207">
        <v>0</v>
      </c>
      <c r="H941" s="208">
        <v>0</v>
      </c>
    </row>
  </sheetData>
  <sheetProtection/>
  <autoFilter ref="B1:B941"/>
  <mergeCells count="23">
    <mergeCell ref="E10:F11"/>
    <mergeCell ref="G10:H10"/>
    <mergeCell ref="G11:G12"/>
    <mergeCell ref="E866:F867"/>
    <mergeCell ref="G866:H866"/>
    <mergeCell ref="G867:G868"/>
    <mergeCell ref="A4:H4"/>
    <mergeCell ref="A6:H6"/>
    <mergeCell ref="A7:H7"/>
    <mergeCell ref="A8:H8"/>
    <mergeCell ref="A10:A12"/>
    <mergeCell ref="B10:B12"/>
    <mergeCell ref="C10:D11"/>
    <mergeCell ref="H867:H868"/>
    <mergeCell ref="A869:H869"/>
    <mergeCell ref="A885:H885"/>
    <mergeCell ref="H11:H12"/>
    <mergeCell ref="A14:H14"/>
    <mergeCell ref="A834:H834"/>
    <mergeCell ref="A864:H864"/>
    <mergeCell ref="A866:A868"/>
    <mergeCell ref="B866:B868"/>
    <mergeCell ref="C866:D86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Nina</cp:lastModifiedBy>
  <cp:lastPrinted>2016-12-16T13:06:10Z</cp:lastPrinted>
  <dcterms:created xsi:type="dcterms:W3CDTF">2002-08-11T18:18:21Z</dcterms:created>
  <dcterms:modified xsi:type="dcterms:W3CDTF">2017-11-18T20:26:50Z</dcterms:modified>
  <cp:category/>
  <cp:version/>
  <cp:contentType/>
  <cp:contentStatus/>
</cp:coreProperties>
</file>