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585" windowHeight="11760" tabRatio="9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<sst xmlns="http://schemas.openxmlformats.org/spreadsheetml/2006/main" count="1141" uniqueCount="225">
  <si>
    <t>Инвентаризирани фиданки</t>
  </si>
  <si>
    <t>В това число:</t>
  </si>
  <si>
    <t>хил. бр.</t>
  </si>
  <si>
    <t>годни за залесяване, хил. бр.</t>
  </si>
  <si>
    <t>остават за доотглежда-не, хил. бр.</t>
  </si>
  <si>
    <t xml:space="preserve"> </t>
  </si>
  <si>
    <t>Вид на фиданките</t>
  </si>
  <si>
    <t>ЕДНОГОДИШНИ</t>
  </si>
  <si>
    <t>Птиче грозде</t>
  </si>
  <si>
    <t>ОБЩО ДВЕГОДИШНИ</t>
  </si>
  <si>
    <t>ОБЩО ТРИГОДИШНИ</t>
  </si>
  <si>
    <t>ОБЩО ЧЕТИРИГОДИШНИ</t>
  </si>
  <si>
    <t>ОБЩО ПЕТГОДИШНИ</t>
  </si>
  <si>
    <t>ДВЕГОДИШНИ</t>
  </si>
  <si>
    <t>ТРИГОДИШНИ</t>
  </si>
  <si>
    <t>ЧЕТИРИГОДИШНИ</t>
  </si>
  <si>
    <t>ПЕТГОДИШНИ</t>
  </si>
  <si>
    <t>Бор черен</t>
  </si>
  <si>
    <t>Кедър атласки</t>
  </si>
  <si>
    <t>Мура бяла</t>
  </si>
  <si>
    <t>Смърч обикновен</t>
  </si>
  <si>
    <t>Смърч сребрист</t>
  </si>
  <si>
    <t>Бук обикновен</t>
  </si>
  <si>
    <t>Джанка</t>
  </si>
  <si>
    <t>Дъб червен</t>
  </si>
  <si>
    <t>Кестен обикновен</t>
  </si>
  <si>
    <t>Киселица</t>
  </si>
  <si>
    <t>Круша дива</t>
  </si>
  <si>
    <t>Шестил</t>
  </si>
  <si>
    <t>Бор бял</t>
  </si>
  <si>
    <t>Ела обикновена</t>
  </si>
  <si>
    <t>І.</t>
  </si>
  <si>
    <t>ІІ.</t>
  </si>
  <si>
    <t>Акация бяла</t>
  </si>
  <si>
    <t>Дъб космат</t>
  </si>
  <si>
    <t>Дъб летен</t>
  </si>
  <si>
    <t>Кестен конски</t>
  </si>
  <si>
    <t>Липа сребролистна</t>
  </si>
  <si>
    <t>Явор обикновен</t>
  </si>
  <si>
    <t>Ясен американски</t>
  </si>
  <si>
    <t>Махония</t>
  </si>
  <si>
    <t>Ясен планински</t>
  </si>
  <si>
    <t>Офика</t>
  </si>
  <si>
    <t>Махалебка</t>
  </si>
  <si>
    <t>ШЕСТГОДИШНИ</t>
  </si>
  <si>
    <t>ІІІ.</t>
  </si>
  <si>
    <t>ІV.</t>
  </si>
  <si>
    <t>V.</t>
  </si>
  <si>
    <t>VІ.</t>
  </si>
  <si>
    <t>Кипарис аризонски</t>
  </si>
  <si>
    <t>Кипарис обикновен</t>
  </si>
  <si>
    <t>Туя източна</t>
  </si>
  <si>
    <t>ХРАСТИ</t>
  </si>
  <si>
    <t>Кисел трън</t>
  </si>
  <si>
    <t>ИГЛОЛИСТНИ</t>
  </si>
  <si>
    <t>ШИРОКОЛИСТНИ</t>
  </si>
  <si>
    <t>Ясен полски</t>
  </si>
  <si>
    <t>Липа дребнолистна</t>
  </si>
  <si>
    <t>Албиция</t>
  </si>
  <si>
    <t>Р Е К А П И Т У Л А Ц И Я</t>
  </si>
  <si>
    <t>Ела испанска</t>
  </si>
  <si>
    <t>Дъб благун</t>
  </si>
  <si>
    <t>Дъб цер</t>
  </si>
  <si>
    <t>Явор ясенолистен</t>
  </si>
  <si>
    <t>Дюла японска</t>
  </si>
  <si>
    <t xml:space="preserve">Златен дъжд </t>
  </si>
  <si>
    <t>Скоруша</t>
  </si>
  <si>
    <t>Мекиш</t>
  </si>
  <si>
    <t>ОБЩО ШЕСТГОДИШНИ</t>
  </si>
  <si>
    <t>ОБЩО СЕМЕНИЩНИ</t>
  </si>
  <si>
    <t xml:space="preserve">    </t>
  </si>
  <si>
    <t>VІІ.</t>
  </si>
  <si>
    <t>в това число:</t>
  </si>
  <si>
    <t>Туя западна</t>
  </si>
  <si>
    <t>Див рожков</t>
  </si>
  <si>
    <t>Арония</t>
  </si>
  <si>
    <t>Кедър хималайски</t>
  </si>
  <si>
    <t>Орех обикновен</t>
  </si>
  <si>
    <t>Пираканта</t>
  </si>
  <si>
    <t>ОБЩО СЕДЕМГОДИШНИ</t>
  </si>
  <si>
    <t>СЕДЕМГОДИШНИ</t>
  </si>
  <si>
    <t>за инвентаризация на посевите в държавните горски разсадници</t>
  </si>
  <si>
    <t xml:space="preserve">Nо по ред </t>
  </si>
  <si>
    <t xml:space="preserve">Засети семена </t>
  </si>
  <si>
    <t>В СЕМЕНИЩА НА ОТКРИТО</t>
  </si>
  <si>
    <t>Китайски мехурник</t>
  </si>
  <si>
    <t>ОБЩО :</t>
  </si>
  <si>
    <t>В ОРАНЖЕРИИ И ПАРНИЦИ</t>
  </si>
  <si>
    <t>ОСЕМГОДИШНИ</t>
  </si>
  <si>
    <t xml:space="preserve">ОБОБЩИТЕЛЕН  ПРОТОКОЛ </t>
  </si>
  <si>
    <t>Лавровишна</t>
  </si>
  <si>
    <t>Ела кавказка</t>
  </si>
  <si>
    <t>VІІІ.</t>
  </si>
  <si>
    <t>Ела сребриста</t>
  </si>
  <si>
    <t>Пауловния</t>
  </si>
  <si>
    <t>СЗДП - ВРАЦА</t>
  </si>
  <si>
    <t>СЦДП - ГАБРОВО</t>
  </si>
  <si>
    <t>СИДП- ШУМЕН</t>
  </si>
  <si>
    <t>ЮЗДП - БЛАГОЕВГРАД</t>
  </si>
  <si>
    <t>ЮЦДП - СМОЛЯН</t>
  </si>
  <si>
    <t>ЮИДП - СЛИВЕН</t>
  </si>
  <si>
    <t>Брекиня</t>
  </si>
  <si>
    <t xml:space="preserve">Кедър атласки </t>
  </si>
  <si>
    <t xml:space="preserve">Смърч обикновен </t>
  </si>
  <si>
    <t xml:space="preserve">ИГЛОЛИСТНИ </t>
  </si>
  <si>
    <t xml:space="preserve">VІ. </t>
  </si>
  <si>
    <t>Лиственица европейска</t>
  </si>
  <si>
    <t>Секвоя гигантска</t>
  </si>
  <si>
    <t>Лъжекипарис лавзонов</t>
  </si>
  <si>
    <t xml:space="preserve">Ела обикновена </t>
  </si>
  <si>
    <t>ДЕВЕТГОДИШНИ</t>
  </si>
  <si>
    <t>СИДП - ШУМЕН</t>
  </si>
  <si>
    <t xml:space="preserve">Шестил </t>
  </si>
  <si>
    <t xml:space="preserve">Явор обикновен </t>
  </si>
  <si>
    <t xml:space="preserve">Люляк обикновен </t>
  </si>
  <si>
    <t>м</t>
  </si>
  <si>
    <t>кг</t>
  </si>
  <si>
    <t>бр./м</t>
  </si>
  <si>
    <t>остават за доотглеж-дане, хил. бр.</t>
  </si>
  <si>
    <t>Глициния китайска</t>
  </si>
  <si>
    <t>Глициния японска</t>
  </si>
  <si>
    <t>СЗДП-ВРАЦА</t>
  </si>
  <si>
    <t>Европейска фен дланта</t>
  </si>
  <si>
    <t>Елхолизия</t>
  </si>
  <si>
    <t>Тромпетно цвете (кампсис)</t>
  </si>
  <si>
    <t>Череша обикновена</t>
  </si>
  <si>
    <t>Дюля японска</t>
  </si>
  <si>
    <t>Клек</t>
  </si>
  <si>
    <t xml:space="preserve">Дрян обикновен </t>
  </si>
  <si>
    <t xml:space="preserve">Кисел трън </t>
  </si>
  <si>
    <t>ІХ.</t>
  </si>
  <si>
    <t>ВСИЧКО иглолистни</t>
  </si>
  <si>
    <t>ВСИЧКО храсти</t>
  </si>
  <si>
    <t>ВСИЧКО широколистни</t>
  </si>
  <si>
    <t>Гледичия тришипна</t>
  </si>
  <si>
    <t xml:space="preserve">ОБЩО ОСЕМГОДИШНИ </t>
  </si>
  <si>
    <t>VІІІ</t>
  </si>
  <si>
    <t>Бреза обикновена</t>
  </si>
  <si>
    <t>ОТДЕЛ "ДЪРЖАВНИ ГОРСКИ ПРЕДПРИЯТИЯ" В МЗХ</t>
  </si>
  <si>
    <t>Приложение № 15</t>
  </si>
  <si>
    <t>към чл. 35, ал. 3</t>
  </si>
  <si>
    <t>Х.</t>
  </si>
  <si>
    <t>ДЕСЕТГОДИШНИ</t>
  </si>
  <si>
    <t xml:space="preserve">Дъб зимен </t>
  </si>
  <si>
    <t>ОБЩО ЕДНОГОДИШНИ</t>
  </si>
  <si>
    <t>Платан източен</t>
  </si>
  <si>
    <t>Бреза обкновена</t>
  </si>
  <si>
    <t>Кипарис блатен</t>
  </si>
  <si>
    <t>Кипарис обикн.- пирамидален</t>
  </si>
  <si>
    <t>Дървовидна ружа</t>
  </si>
  <si>
    <t>ЮЗДП - БЛАГОЕВГРАД m2</t>
  </si>
  <si>
    <t>Котонеастър дамеров</t>
  </si>
  <si>
    <t>Чашкодрян европейски</t>
  </si>
  <si>
    <t>Пириканта</t>
  </si>
  <si>
    <t xml:space="preserve">X. </t>
  </si>
  <si>
    <t>VIII.</t>
  </si>
  <si>
    <t>Амброво дърво (ликвидамбър)</t>
  </si>
  <si>
    <t xml:space="preserve">Люляк </t>
  </si>
  <si>
    <t xml:space="preserve">ІV. </t>
  </si>
  <si>
    <t xml:space="preserve">ОБЩО ДЕСЕТГОДИШНИ </t>
  </si>
  <si>
    <t>Кипарис об. pyramidalis</t>
  </si>
  <si>
    <t>Кипарис об. horizontalis</t>
  </si>
  <si>
    <t>Клен червен</t>
  </si>
  <si>
    <t>ЮЗДП-БЛАГОЕВГРАД</t>
  </si>
  <si>
    <t>Глициния</t>
  </si>
  <si>
    <t>ХІ.</t>
  </si>
  <si>
    <t>Метасеквоя</t>
  </si>
  <si>
    <t>Синя слива</t>
  </si>
  <si>
    <t xml:space="preserve">Аморфа </t>
  </si>
  <si>
    <t xml:space="preserve">ІІІ. </t>
  </si>
  <si>
    <t>І</t>
  </si>
  <si>
    <t>Гинко билоба</t>
  </si>
  <si>
    <t>Златен дъжд</t>
  </si>
  <si>
    <t>Мукина</t>
  </si>
  <si>
    <t>Явор гинала</t>
  </si>
  <si>
    <t>Лъжекипарис</t>
  </si>
  <si>
    <t>Котонеастър</t>
  </si>
  <si>
    <t>ЮЗДП - БЛАГОЕВРАД</t>
  </si>
  <si>
    <t>Леска</t>
  </si>
  <si>
    <t>XІ.</t>
  </si>
  <si>
    <t>ІІ</t>
  </si>
  <si>
    <t>VІІ</t>
  </si>
  <si>
    <t>ХІІ.</t>
  </si>
  <si>
    <t>ІІI.</t>
  </si>
  <si>
    <t>Туя източна/златиста</t>
  </si>
  <si>
    <t>Туя смарагдова</t>
  </si>
  <si>
    <t>Айлант</t>
  </si>
  <si>
    <t>Каталпа</t>
  </si>
  <si>
    <t>Мелия</t>
  </si>
  <si>
    <t>Череша обикновена/ дива</t>
  </si>
  <si>
    <t>Бук обикновен червенолистна форма</t>
  </si>
  <si>
    <t>ЮИДП - Сливен</t>
  </si>
  <si>
    <t>Мура черна</t>
  </si>
  <si>
    <t>Явор ясенонолистен</t>
  </si>
  <si>
    <t xml:space="preserve">Леска </t>
  </si>
  <si>
    <t xml:space="preserve">Леска обикновена </t>
  </si>
  <si>
    <t>Конски кестен</t>
  </si>
  <si>
    <t>Люляк</t>
  </si>
  <si>
    <t xml:space="preserve">VІІ. </t>
  </si>
  <si>
    <t>ОБЩО ДЕВЕТГОДИШНИ</t>
  </si>
  <si>
    <t>Еводия</t>
  </si>
  <si>
    <t>Магнолия вечнозелена</t>
  </si>
  <si>
    <t>Нар</t>
  </si>
  <si>
    <t>ЕДИНАДЕСЕТГОДИШНИ</t>
  </si>
  <si>
    <t>ХІ</t>
  </si>
  <si>
    <t>ОБЩО ЕДИНАДЕСЕТГОДИШНИ</t>
  </si>
  <si>
    <t>ДВАНАДЕСЕТГОДИШНИ</t>
  </si>
  <si>
    <t>ОБЩО ДВАНАДЕСЕТГОДИШНИ</t>
  </si>
  <si>
    <t>ХІІІ.</t>
  </si>
  <si>
    <t>ТРИНАДЕСЕТГОДИШНИ</t>
  </si>
  <si>
    <t>Орех</t>
  </si>
  <si>
    <t>Котонеастер</t>
  </si>
  <si>
    <t>Дъб зимен</t>
  </si>
  <si>
    <t>Орех черен</t>
  </si>
  <si>
    <t>Мъждрян</t>
  </si>
  <si>
    <t>Цезалпиния</t>
  </si>
  <si>
    <t xml:space="preserve">Платан източен </t>
  </si>
  <si>
    <t>ХІII.</t>
  </si>
  <si>
    <t>ОБЩО ТРИНАДЕСЕТГОДИШНИ</t>
  </si>
  <si>
    <t>VII.</t>
  </si>
  <si>
    <t>XIII.</t>
  </si>
  <si>
    <t>ХI</t>
  </si>
  <si>
    <t xml:space="preserve"> от м. септември 2016 г.</t>
  </si>
  <si>
    <t>Бряст</t>
  </si>
  <si>
    <t>Копривка южна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</si>
</sst>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85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185" fontId="20" fillId="0" borderId="0" xfId="0" applyNumberFormat="1" applyFont="1" applyFill="1" applyAlignment="1">
      <alignment/>
    </xf>
    <xf numFmtId="0" fontId="20" fillId="0" borderId="0" xfId="0" applyFont="1" applyFill="1" applyAlignment="1">
      <alignment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right" vertical="center" wrapText="1"/>
    </xf>
    <xf numFmtId="185" fontId="21" fillId="0" borderId="13" xfId="0" applyNumberFormat="1" applyFont="1" applyFill="1" applyBorder="1" applyAlignment="1">
      <alignment horizontal="right" vertical="center" wrapText="1"/>
    </xf>
    <xf numFmtId="185" fontId="21" fillId="0" borderId="14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right" vertical="center" wrapText="1"/>
    </xf>
    <xf numFmtId="185" fontId="21" fillId="0" borderId="15" xfId="0" applyNumberFormat="1" applyFont="1" applyFill="1" applyBorder="1" applyAlignment="1">
      <alignment horizontal="right" vertical="center" wrapText="1"/>
    </xf>
    <xf numFmtId="185" fontId="21" fillId="0" borderId="16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right" vertical="center" wrapText="1"/>
    </xf>
    <xf numFmtId="1" fontId="21" fillId="0" borderId="17" xfId="0" applyNumberFormat="1" applyFont="1" applyFill="1" applyBorder="1" applyAlignment="1">
      <alignment horizontal="right" vertical="center" wrapText="1"/>
    </xf>
    <xf numFmtId="185" fontId="21" fillId="0" borderId="17" xfId="0" applyNumberFormat="1" applyFont="1" applyFill="1" applyBorder="1" applyAlignment="1">
      <alignment horizontal="right" vertical="center" wrapText="1"/>
    </xf>
    <xf numFmtId="185" fontId="21" fillId="0" borderId="18" xfId="0" applyNumberFormat="1" applyFont="1" applyFill="1" applyBorder="1" applyAlignment="1">
      <alignment horizontal="right" vertical="center" wrapText="1"/>
    </xf>
    <xf numFmtId="2" fontId="20" fillId="0" borderId="19" xfId="0" applyNumberFormat="1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right" vertical="center" wrapText="1"/>
    </xf>
    <xf numFmtId="1" fontId="20" fillId="0" borderId="19" xfId="0" applyNumberFormat="1" applyFont="1" applyFill="1" applyBorder="1" applyAlignment="1">
      <alignment horizontal="right" vertical="top" wrapText="1"/>
    </xf>
    <xf numFmtId="185" fontId="20" fillId="0" borderId="19" xfId="0" applyNumberFormat="1" applyFont="1" applyFill="1" applyBorder="1" applyAlignment="1">
      <alignment horizontal="right" vertical="center" wrapText="1"/>
    </xf>
    <xf numFmtId="185" fontId="20" fillId="0" borderId="2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right" vertical="center" wrapText="1"/>
    </xf>
    <xf numFmtId="185" fontId="20" fillId="0" borderId="10" xfId="0" applyNumberFormat="1" applyFont="1" applyFill="1" applyBorder="1" applyAlignment="1">
      <alignment horizontal="right" vertical="center" wrapText="1"/>
    </xf>
    <xf numFmtId="185" fontId="20" fillId="0" borderId="21" xfId="0" applyNumberFormat="1" applyFont="1" applyFill="1" applyBorder="1" applyAlignment="1">
      <alignment horizontal="right" vertical="center" wrapText="1"/>
    </xf>
    <xf numFmtId="2" fontId="21" fillId="0" borderId="22" xfId="0" applyNumberFormat="1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right" vertical="center" wrapText="1"/>
    </xf>
    <xf numFmtId="1" fontId="21" fillId="0" borderId="22" xfId="0" applyNumberFormat="1" applyFont="1" applyFill="1" applyBorder="1" applyAlignment="1">
      <alignment horizontal="right" vertical="top" wrapText="1"/>
    </xf>
    <xf numFmtId="185" fontId="21" fillId="0" borderId="22" xfId="0" applyNumberFormat="1" applyFont="1" applyFill="1" applyBorder="1" applyAlignment="1">
      <alignment horizontal="right" vertical="center" wrapText="1"/>
    </xf>
    <xf numFmtId="185" fontId="21" fillId="0" borderId="23" xfId="0" applyNumberFormat="1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right" vertical="center" wrapText="1"/>
    </xf>
    <xf numFmtId="1" fontId="20" fillId="0" borderId="24" xfId="0" applyNumberFormat="1" applyFont="1" applyFill="1" applyBorder="1" applyAlignment="1">
      <alignment horizontal="right" vertical="top" wrapText="1"/>
    </xf>
    <xf numFmtId="185" fontId="20" fillId="0" borderId="24" xfId="0" applyNumberFormat="1" applyFont="1" applyFill="1" applyBorder="1" applyAlignment="1">
      <alignment horizontal="right" vertical="center" wrapText="1"/>
    </xf>
    <xf numFmtId="185" fontId="20" fillId="0" borderId="25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2" fontId="20" fillId="0" borderId="24" xfId="0" applyNumberFormat="1" applyFont="1" applyFill="1" applyBorder="1" applyAlignment="1">
      <alignment horizontal="left" vertical="top" wrapText="1"/>
    </xf>
    <xf numFmtId="2" fontId="21" fillId="0" borderId="26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right" vertical="top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right" vertical="center" wrapText="1"/>
    </xf>
    <xf numFmtId="1" fontId="20" fillId="0" borderId="15" xfId="0" applyNumberFormat="1" applyFont="1" applyFill="1" applyBorder="1" applyAlignment="1">
      <alignment horizontal="right" vertical="top" wrapText="1"/>
    </xf>
    <xf numFmtId="185" fontId="20" fillId="0" borderId="15" xfId="0" applyNumberFormat="1" applyFont="1" applyFill="1" applyBorder="1" applyAlignment="1">
      <alignment horizontal="right" vertical="center" wrapText="1"/>
    </xf>
    <xf numFmtId="185" fontId="20" fillId="0" borderId="16" xfId="0" applyNumberFormat="1" applyFont="1" applyFill="1" applyBorder="1" applyAlignment="1">
      <alignment horizontal="right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0" fontId="20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right" vertical="center" wrapText="1"/>
    </xf>
    <xf numFmtId="1" fontId="20" fillId="0" borderId="26" xfId="0" applyNumberFormat="1" applyFont="1" applyFill="1" applyBorder="1" applyAlignment="1">
      <alignment horizontal="right" vertical="top" wrapText="1"/>
    </xf>
    <xf numFmtId="0" fontId="21" fillId="0" borderId="27" xfId="0" applyFont="1" applyFill="1" applyBorder="1" applyAlignment="1">
      <alignment horizontal="right" vertical="center" wrapText="1"/>
    </xf>
    <xf numFmtId="1" fontId="21" fillId="0" borderId="17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185" fontId="21" fillId="0" borderId="0" xfId="0" applyNumberFormat="1" applyFont="1" applyFill="1" applyAlignment="1">
      <alignment/>
    </xf>
    <xf numFmtId="0" fontId="21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right" vertical="center" wrapText="1"/>
    </xf>
    <xf numFmtId="185" fontId="21" fillId="0" borderId="28" xfId="0" applyNumberFormat="1" applyFont="1" applyFill="1" applyBorder="1" applyAlignment="1">
      <alignment horizontal="right" vertical="center" wrapText="1"/>
    </xf>
    <xf numFmtId="185" fontId="21" fillId="0" borderId="29" xfId="0" applyNumberFormat="1" applyFont="1" applyFill="1" applyBorder="1" applyAlignment="1">
      <alignment horizontal="right" vertical="center" wrapText="1"/>
    </xf>
    <xf numFmtId="1" fontId="20" fillId="0" borderId="28" xfId="0" applyNumberFormat="1" applyFont="1" applyFill="1" applyBorder="1" applyAlignment="1">
      <alignment horizontal="righ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" fontId="21" fillId="0" borderId="22" xfId="0" applyNumberFormat="1" applyFont="1" applyFill="1" applyBorder="1" applyAlignment="1">
      <alignment horizontal="right" vertical="center" wrapText="1"/>
    </xf>
    <xf numFmtId="185" fontId="21" fillId="0" borderId="26" xfId="0" applyNumberFormat="1" applyFont="1" applyFill="1" applyBorder="1" applyAlignment="1">
      <alignment horizontal="right" vertical="center" wrapText="1"/>
    </xf>
    <xf numFmtId="185" fontId="21" fillId="0" borderId="27" xfId="0" applyNumberFormat="1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right" vertical="center" wrapText="1"/>
    </xf>
    <xf numFmtId="185" fontId="20" fillId="0" borderId="26" xfId="0" applyNumberFormat="1" applyFont="1" applyFill="1" applyBorder="1" applyAlignment="1">
      <alignment horizontal="right" vertical="center" wrapText="1"/>
    </xf>
    <xf numFmtId="185" fontId="20" fillId="0" borderId="27" xfId="0" applyNumberFormat="1" applyFont="1" applyFill="1" applyBorder="1" applyAlignment="1">
      <alignment horizontal="right" vertical="center" wrapText="1"/>
    </xf>
    <xf numFmtId="1" fontId="20" fillId="0" borderId="24" xfId="0" applyNumberFormat="1" applyFont="1" applyFill="1" applyBorder="1" applyAlignment="1">
      <alignment horizontal="right" vertical="center" wrapText="1"/>
    </xf>
    <xf numFmtId="18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right" vertical="top" wrapText="1"/>
    </xf>
    <xf numFmtId="1" fontId="20" fillId="0" borderId="30" xfId="0" applyNumberFormat="1" applyFont="1" applyFill="1" applyBorder="1" applyAlignment="1">
      <alignment horizontal="right" vertical="top" wrapText="1"/>
    </xf>
    <xf numFmtId="1" fontId="21" fillId="0" borderId="26" xfId="0" applyNumberFormat="1" applyFont="1" applyFill="1" applyBorder="1" applyAlignment="1">
      <alignment horizontal="right" vertical="center" wrapText="1"/>
    </xf>
    <xf numFmtId="1" fontId="20" fillId="0" borderId="17" xfId="0" applyNumberFormat="1" applyFont="1" applyFill="1" applyBorder="1" applyAlignment="1">
      <alignment horizontal="right" vertical="top" wrapText="1"/>
    </xf>
    <xf numFmtId="0" fontId="21" fillId="0" borderId="31" xfId="0" applyFont="1" applyFill="1" applyBorder="1" applyAlignment="1">
      <alignment horizontal="left" vertical="top" wrapText="1"/>
    </xf>
    <xf numFmtId="2" fontId="20" fillId="0" borderId="31" xfId="0" applyNumberFormat="1" applyFont="1" applyFill="1" applyBorder="1" applyAlignment="1">
      <alignment horizontal="right" vertical="top" wrapText="1"/>
    </xf>
    <xf numFmtId="1" fontId="20" fillId="0" borderId="31" xfId="0" applyNumberFormat="1" applyFont="1" applyFill="1" applyBorder="1" applyAlignment="1">
      <alignment horizontal="right" vertical="top" wrapText="1"/>
    </xf>
    <xf numFmtId="185" fontId="20" fillId="0" borderId="31" xfId="0" applyNumberFormat="1" applyFont="1" applyFill="1" applyBorder="1" applyAlignment="1">
      <alignment horizontal="right" vertical="top" wrapText="1"/>
    </xf>
    <xf numFmtId="185" fontId="20" fillId="0" borderId="32" xfId="0" applyNumberFormat="1" applyFont="1" applyFill="1" applyBorder="1" applyAlignment="1">
      <alignment horizontal="right" vertical="top" wrapText="1"/>
    </xf>
    <xf numFmtId="0" fontId="21" fillId="0" borderId="28" xfId="0" applyFont="1" applyFill="1" applyBorder="1" applyAlignment="1">
      <alignment horizontal="left" vertical="top" wrapText="1"/>
    </xf>
    <xf numFmtId="2" fontId="20" fillId="0" borderId="28" xfId="0" applyNumberFormat="1" applyFont="1" applyFill="1" applyBorder="1" applyAlignment="1">
      <alignment horizontal="right" vertical="top" wrapText="1"/>
    </xf>
    <xf numFmtId="185" fontId="20" fillId="0" borderId="28" xfId="0" applyNumberFormat="1" applyFont="1" applyFill="1" applyBorder="1" applyAlignment="1">
      <alignment horizontal="right" vertical="top" wrapText="1"/>
    </xf>
    <xf numFmtId="185" fontId="20" fillId="0" borderId="29" xfId="0" applyNumberFormat="1" applyFont="1" applyFill="1" applyBorder="1" applyAlignment="1">
      <alignment horizontal="right" vertical="top" wrapText="1"/>
    </xf>
    <xf numFmtId="2" fontId="21" fillId="0" borderId="22" xfId="0" applyNumberFormat="1" applyFont="1" applyFill="1" applyBorder="1" applyAlignment="1">
      <alignment horizontal="right" vertical="top" wrapText="1"/>
    </xf>
    <xf numFmtId="185" fontId="21" fillId="0" borderId="22" xfId="0" applyNumberFormat="1" applyFont="1" applyFill="1" applyBorder="1" applyAlignment="1">
      <alignment horizontal="right" vertical="top" wrapText="1"/>
    </xf>
    <xf numFmtId="185" fontId="21" fillId="0" borderId="23" xfId="0" applyNumberFormat="1" applyFont="1" applyFill="1" applyBorder="1" applyAlignment="1">
      <alignment horizontal="right" vertical="top" wrapText="1"/>
    </xf>
    <xf numFmtId="2" fontId="20" fillId="0" borderId="19" xfId="0" applyNumberFormat="1" applyFont="1" applyFill="1" applyBorder="1" applyAlignment="1">
      <alignment horizontal="right" vertical="top" wrapText="1"/>
    </xf>
    <xf numFmtId="185" fontId="20" fillId="0" borderId="19" xfId="0" applyNumberFormat="1" applyFont="1" applyFill="1" applyBorder="1" applyAlignment="1">
      <alignment horizontal="right" vertical="top" wrapText="1"/>
    </xf>
    <xf numFmtId="185" fontId="20" fillId="0" borderId="2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/>
    </xf>
    <xf numFmtId="2" fontId="20" fillId="0" borderId="24" xfId="0" applyNumberFormat="1" applyFont="1" applyFill="1" applyBorder="1" applyAlignment="1">
      <alignment horizontal="right" vertical="top" wrapText="1"/>
    </xf>
    <xf numFmtId="185" fontId="20" fillId="0" borderId="24" xfId="0" applyNumberFormat="1" applyFont="1" applyFill="1" applyBorder="1" applyAlignment="1">
      <alignment horizontal="right" vertical="top" wrapText="1"/>
    </xf>
    <xf numFmtId="185" fontId="20" fillId="0" borderId="25" xfId="0" applyNumberFormat="1" applyFont="1" applyFill="1" applyBorder="1" applyAlignment="1">
      <alignment horizontal="right" vertical="top" wrapText="1"/>
    </xf>
    <xf numFmtId="2" fontId="21" fillId="0" borderId="26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 horizontal="right" vertical="top" wrapText="1"/>
    </xf>
    <xf numFmtId="185" fontId="21" fillId="0" borderId="26" xfId="0" applyNumberFormat="1" applyFont="1" applyFill="1" applyBorder="1" applyAlignment="1">
      <alignment horizontal="right" vertical="top" wrapText="1"/>
    </xf>
    <xf numFmtId="185" fontId="21" fillId="0" borderId="27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185" fontId="20" fillId="0" borderId="10" xfId="0" applyNumberFormat="1" applyFont="1" applyFill="1" applyBorder="1" applyAlignment="1">
      <alignment horizontal="right" vertical="top" wrapText="1"/>
    </xf>
    <xf numFmtId="185" fontId="20" fillId="0" borderId="21" xfId="0" applyNumberFormat="1" applyFont="1" applyFill="1" applyBorder="1" applyAlignment="1">
      <alignment horizontal="right" vertical="top" wrapText="1"/>
    </xf>
    <xf numFmtId="2" fontId="21" fillId="0" borderId="22" xfId="0" applyNumberFormat="1" applyFont="1" applyFill="1" applyBorder="1" applyAlignment="1">
      <alignment/>
    </xf>
    <xf numFmtId="0" fontId="21" fillId="0" borderId="33" xfId="0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 horizontal="right"/>
    </xf>
    <xf numFmtId="2" fontId="20" fillId="0" borderId="19" xfId="0" applyNumberFormat="1" applyFont="1" applyFill="1" applyBorder="1" applyAlignment="1">
      <alignment horizontal="right"/>
    </xf>
    <xf numFmtId="1" fontId="20" fillId="0" borderId="19" xfId="0" applyNumberFormat="1" applyFont="1" applyFill="1" applyBorder="1" applyAlignment="1">
      <alignment horizontal="right"/>
    </xf>
    <xf numFmtId="185" fontId="20" fillId="0" borderId="19" xfId="0" applyNumberFormat="1" applyFont="1" applyFill="1" applyBorder="1" applyAlignment="1">
      <alignment horizontal="right"/>
    </xf>
    <xf numFmtId="185" fontId="20" fillId="0" borderId="20" xfId="0" applyNumberFormat="1" applyFont="1" applyFill="1" applyBorder="1" applyAlignment="1">
      <alignment horizontal="right"/>
    </xf>
    <xf numFmtId="2" fontId="20" fillId="0" borderId="24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right"/>
    </xf>
    <xf numFmtId="185" fontId="20" fillId="0" borderId="24" xfId="0" applyNumberFormat="1" applyFont="1" applyFill="1" applyBorder="1" applyAlignment="1">
      <alignment horizontal="right"/>
    </xf>
    <xf numFmtId="185" fontId="20" fillId="0" borderId="25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2" fontId="20" fillId="0" borderId="30" xfId="0" applyNumberFormat="1" applyFont="1" applyFill="1" applyBorder="1" applyAlignment="1">
      <alignment horizontal="right" vertical="top" wrapText="1"/>
    </xf>
    <xf numFmtId="185" fontId="20" fillId="0" borderId="30" xfId="0" applyNumberFormat="1" applyFont="1" applyFill="1" applyBorder="1" applyAlignment="1">
      <alignment horizontal="right" vertical="top" wrapText="1"/>
    </xf>
    <xf numFmtId="185" fontId="20" fillId="0" borderId="34" xfId="0" applyNumberFormat="1" applyFont="1" applyFill="1" applyBorder="1" applyAlignment="1">
      <alignment horizontal="right" vertical="top" wrapText="1"/>
    </xf>
    <xf numFmtId="2" fontId="21" fillId="0" borderId="35" xfId="0" applyNumberFormat="1" applyFont="1" applyFill="1" applyBorder="1" applyAlignment="1">
      <alignment horizontal="right" vertical="top" wrapText="1"/>
    </xf>
    <xf numFmtId="2" fontId="21" fillId="0" borderId="15" xfId="0" applyNumberFormat="1" applyFont="1" applyFill="1" applyBorder="1" applyAlignment="1">
      <alignment horizontal="left" vertical="top" wrapText="1"/>
    </xf>
    <xf numFmtId="2" fontId="20" fillId="0" borderId="15" xfId="0" applyNumberFormat="1" applyFont="1" applyFill="1" applyBorder="1" applyAlignment="1">
      <alignment horizontal="right" vertical="top" wrapText="1"/>
    </xf>
    <xf numFmtId="185" fontId="20" fillId="0" borderId="15" xfId="0" applyNumberFormat="1" applyFont="1" applyFill="1" applyBorder="1" applyAlignment="1">
      <alignment horizontal="right" vertical="top" wrapText="1"/>
    </xf>
    <xf numFmtId="185" fontId="20" fillId="0" borderId="16" xfId="0" applyNumberFormat="1" applyFont="1" applyFill="1" applyBorder="1" applyAlignment="1">
      <alignment horizontal="right" vertical="top" wrapText="1"/>
    </xf>
    <xf numFmtId="185" fontId="21" fillId="0" borderId="22" xfId="0" applyNumberFormat="1" applyFont="1" applyFill="1" applyBorder="1" applyAlignment="1">
      <alignment horizontal="right"/>
    </xf>
    <xf numFmtId="185" fontId="21" fillId="0" borderId="23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185" fontId="20" fillId="0" borderId="15" xfId="0" applyNumberFormat="1" applyFont="1" applyFill="1" applyBorder="1" applyAlignment="1">
      <alignment horizontal="right"/>
    </xf>
    <xf numFmtId="185" fontId="20" fillId="0" borderId="16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 horizontal="right" vertical="top" wrapText="1"/>
    </xf>
    <xf numFmtId="0" fontId="21" fillId="0" borderId="33" xfId="0" applyNumberFormat="1" applyFont="1" applyFill="1" applyBorder="1" applyAlignment="1">
      <alignment horizontal="center" vertical="top" wrapText="1"/>
    </xf>
    <xf numFmtId="1" fontId="20" fillId="0" borderId="24" xfId="0" applyNumberFormat="1" applyFont="1" applyFill="1" applyBorder="1" applyAlignment="1">
      <alignment horizontal="right"/>
    </xf>
    <xf numFmtId="1" fontId="21" fillId="0" borderId="22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 horizontal="center"/>
    </xf>
    <xf numFmtId="2" fontId="22" fillId="0" borderId="35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Fill="1" applyAlignment="1">
      <alignment/>
    </xf>
    <xf numFmtId="2" fontId="21" fillId="0" borderId="17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1" fontId="20" fillId="0" borderId="15" xfId="0" applyNumberFormat="1" applyFont="1" applyFill="1" applyBorder="1" applyAlignment="1">
      <alignment horizontal="right"/>
    </xf>
    <xf numFmtId="0" fontId="21" fillId="0" borderId="37" xfId="0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2" fontId="20" fillId="0" borderId="28" xfId="0" applyNumberFormat="1" applyFont="1" applyFill="1" applyBorder="1" applyAlignment="1">
      <alignment horizontal="right"/>
    </xf>
    <xf numFmtId="1" fontId="20" fillId="0" borderId="28" xfId="0" applyNumberFormat="1" applyFont="1" applyFill="1" applyBorder="1" applyAlignment="1">
      <alignment horizontal="right"/>
    </xf>
    <xf numFmtId="185" fontId="20" fillId="0" borderId="28" xfId="0" applyNumberFormat="1" applyFont="1" applyFill="1" applyBorder="1" applyAlignment="1">
      <alignment horizontal="right"/>
    </xf>
    <xf numFmtId="185" fontId="20" fillId="0" borderId="29" xfId="0" applyNumberFormat="1" applyFont="1" applyFill="1" applyBorder="1" applyAlignment="1">
      <alignment horizontal="right"/>
    </xf>
    <xf numFmtId="1" fontId="21" fillId="0" borderId="19" xfId="0" applyNumberFormat="1" applyFont="1" applyFill="1" applyBorder="1" applyAlignment="1">
      <alignment horizontal="right" vertical="top" wrapText="1"/>
    </xf>
    <xf numFmtId="2" fontId="20" fillId="0" borderId="26" xfId="0" applyNumberFormat="1" applyFont="1" applyFill="1" applyBorder="1" applyAlignment="1">
      <alignment horizontal="right" vertical="top" wrapText="1"/>
    </xf>
    <xf numFmtId="185" fontId="20" fillId="0" borderId="26" xfId="0" applyNumberFormat="1" applyFont="1" applyFill="1" applyBorder="1" applyAlignment="1">
      <alignment horizontal="right" vertical="top" wrapText="1"/>
    </xf>
    <xf numFmtId="185" fontId="20" fillId="0" borderId="27" xfId="0" applyNumberFormat="1" applyFont="1" applyFill="1" applyBorder="1" applyAlignment="1">
      <alignment horizontal="right" vertical="top" wrapText="1"/>
    </xf>
    <xf numFmtId="2" fontId="20" fillId="0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1" fontId="20" fillId="0" borderId="26" xfId="0" applyNumberFormat="1" applyFont="1" applyFill="1" applyBorder="1" applyAlignment="1">
      <alignment horizontal="right"/>
    </xf>
    <xf numFmtId="185" fontId="20" fillId="0" borderId="26" xfId="0" applyNumberFormat="1" applyFont="1" applyFill="1" applyBorder="1" applyAlignment="1">
      <alignment horizontal="right"/>
    </xf>
    <xf numFmtId="185" fontId="20" fillId="0" borderId="27" xfId="0" applyNumberFormat="1" applyFont="1" applyFill="1" applyBorder="1" applyAlignment="1">
      <alignment horizontal="right"/>
    </xf>
    <xf numFmtId="185" fontId="22" fillId="0" borderId="35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2" fontId="21" fillId="0" borderId="22" xfId="0" applyNumberFormat="1" applyFont="1" applyFill="1" applyBorder="1" applyAlignment="1">
      <alignment/>
    </xf>
    <xf numFmtId="2" fontId="21" fillId="0" borderId="13" xfId="0" applyNumberFormat="1" applyFont="1" applyFill="1" applyBorder="1" applyAlignment="1">
      <alignment horizontal="left" vertical="top" wrapText="1"/>
    </xf>
    <xf numFmtId="2" fontId="20" fillId="0" borderId="13" xfId="0" applyNumberFormat="1" applyFont="1" applyFill="1" applyBorder="1" applyAlignment="1">
      <alignment horizontal="right" vertical="top" wrapText="1"/>
    </xf>
    <xf numFmtId="1" fontId="20" fillId="0" borderId="13" xfId="0" applyNumberFormat="1" applyFont="1" applyFill="1" applyBorder="1" applyAlignment="1">
      <alignment horizontal="right" vertical="top" wrapText="1"/>
    </xf>
    <xf numFmtId="185" fontId="20" fillId="0" borderId="13" xfId="0" applyNumberFormat="1" applyFont="1" applyFill="1" applyBorder="1" applyAlignment="1">
      <alignment horizontal="right" vertical="top" wrapText="1"/>
    </xf>
    <xf numFmtId="185" fontId="20" fillId="0" borderId="14" xfId="0" applyNumberFormat="1" applyFont="1" applyFill="1" applyBorder="1" applyAlignment="1">
      <alignment horizontal="right" vertical="top" wrapText="1"/>
    </xf>
    <xf numFmtId="0" fontId="21" fillId="0" borderId="38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2" fontId="21" fillId="0" borderId="35" xfId="0" applyNumberFormat="1" applyFont="1" applyFill="1" applyBorder="1" applyAlignment="1">
      <alignment horizontal="right"/>
    </xf>
    <xf numFmtId="185" fontId="21" fillId="0" borderId="35" xfId="0" applyNumberFormat="1" applyFont="1" applyFill="1" applyBorder="1" applyAlignment="1">
      <alignment horizontal="right"/>
    </xf>
    <xf numFmtId="185" fontId="21" fillId="0" borderId="39" xfId="0" applyNumberFormat="1" applyFont="1" applyFill="1" applyBorder="1" applyAlignment="1">
      <alignment horizontal="right"/>
    </xf>
    <xf numFmtId="0" fontId="21" fillId="0" borderId="40" xfId="0" applyFont="1" applyFill="1" applyBorder="1" applyAlignment="1">
      <alignment horizontal="left"/>
    </xf>
    <xf numFmtId="2" fontId="21" fillId="0" borderId="26" xfId="0" applyNumberFormat="1" applyFont="1" applyFill="1" applyBorder="1" applyAlignment="1">
      <alignment horizontal="right"/>
    </xf>
    <xf numFmtId="1" fontId="21" fillId="0" borderId="26" xfId="0" applyNumberFormat="1" applyFont="1" applyFill="1" applyBorder="1" applyAlignment="1">
      <alignment horizontal="right"/>
    </xf>
    <xf numFmtId="185" fontId="21" fillId="0" borderId="26" xfId="0" applyNumberFormat="1" applyFont="1" applyFill="1" applyBorder="1" applyAlignment="1">
      <alignment horizontal="right"/>
    </xf>
    <xf numFmtId="185" fontId="21" fillId="0" borderId="27" xfId="0" applyNumberFormat="1" applyFont="1" applyFill="1" applyBorder="1" applyAlignment="1">
      <alignment horizontal="right"/>
    </xf>
    <xf numFmtId="185" fontId="21" fillId="0" borderId="0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horizontal="right"/>
    </xf>
    <xf numFmtId="185" fontId="20" fillId="0" borderId="10" xfId="0" applyNumberFormat="1" applyFont="1" applyFill="1" applyBorder="1" applyAlignment="1">
      <alignment horizontal="right"/>
    </xf>
    <xf numFmtId="185" fontId="20" fillId="0" borderId="21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horizontal="right"/>
    </xf>
    <xf numFmtId="1" fontId="21" fillId="0" borderId="13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1" fontId="21" fillId="0" borderId="17" xfId="0" applyNumberFormat="1" applyFont="1" applyFill="1" applyBorder="1" applyAlignment="1">
      <alignment horizontal="right"/>
    </xf>
    <xf numFmtId="185" fontId="21" fillId="0" borderId="17" xfId="0" applyNumberFormat="1" applyFont="1" applyFill="1" applyBorder="1" applyAlignment="1">
      <alignment horizontal="right"/>
    </xf>
    <xf numFmtId="185" fontId="21" fillId="0" borderId="18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1" fontId="20" fillId="0" borderId="3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1" fillId="0" borderId="41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1" fontId="20" fillId="0" borderId="13" xfId="0" applyNumberFormat="1" applyFont="1" applyFill="1" applyBorder="1" applyAlignment="1">
      <alignment horizontal="right"/>
    </xf>
    <xf numFmtId="1" fontId="20" fillId="0" borderId="22" xfId="0" applyNumberFormat="1" applyFont="1" applyFill="1" applyBorder="1" applyAlignment="1">
      <alignment horizontal="right"/>
    </xf>
    <xf numFmtId="185" fontId="20" fillId="0" borderId="32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185" fontId="20" fillId="0" borderId="13" xfId="0" applyNumberFormat="1" applyFont="1" applyFill="1" applyBorder="1" applyAlignment="1">
      <alignment horizontal="right"/>
    </xf>
    <xf numFmtId="185" fontId="20" fillId="0" borderId="14" xfId="0" applyNumberFormat="1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2" fontId="20" fillId="0" borderId="31" xfId="0" applyNumberFormat="1" applyFont="1" applyFill="1" applyBorder="1" applyAlignment="1">
      <alignment horizontal="right"/>
    </xf>
    <xf numFmtId="185" fontId="20" fillId="0" borderId="31" xfId="0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/>
    </xf>
    <xf numFmtId="1" fontId="21" fillId="0" borderId="35" xfId="0" applyNumberFormat="1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2" fontId="21" fillId="0" borderId="30" xfId="0" applyNumberFormat="1" applyFont="1" applyFill="1" applyBorder="1" applyAlignment="1">
      <alignment horizontal="right"/>
    </xf>
    <xf numFmtId="185" fontId="21" fillId="0" borderId="30" xfId="0" applyNumberFormat="1" applyFont="1" applyFill="1" applyBorder="1" applyAlignment="1">
      <alignment horizontal="right"/>
    </xf>
    <xf numFmtId="185" fontId="21" fillId="0" borderId="34" xfId="0" applyNumberFormat="1" applyFont="1" applyFill="1" applyBorder="1" applyAlignment="1">
      <alignment horizontal="right"/>
    </xf>
    <xf numFmtId="2" fontId="20" fillId="0" borderId="30" xfId="0" applyNumberFormat="1" applyFont="1" applyFill="1" applyBorder="1" applyAlignment="1">
      <alignment horizontal="right"/>
    </xf>
    <xf numFmtId="185" fontId="20" fillId="0" borderId="30" xfId="0" applyNumberFormat="1" applyFont="1" applyFill="1" applyBorder="1" applyAlignment="1">
      <alignment horizontal="right"/>
    </xf>
    <xf numFmtId="185" fontId="20" fillId="0" borderId="34" xfId="0" applyNumberFormat="1" applyFont="1" applyFill="1" applyBorder="1" applyAlignment="1">
      <alignment horizontal="right"/>
    </xf>
    <xf numFmtId="0" fontId="20" fillId="0" borderId="42" xfId="0" applyFont="1" applyFill="1" applyBorder="1" applyAlignment="1">
      <alignment/>
    </xf>
    <xf numFmtId="2" fontId="20" fillId="0" borderId="42" xfId="0" applyNumberFormat="1" applyFont="1" applyFill="1" applyBorder="1" applyAlignment="1">
      <alignment horizontal="right"/>
    </xf>
    <xf numFmtId="1" fontId="20" fillId="0" borderId="42" xfId="0" applyNumberFormat="1" applyFont="1" applyFill="1" applyBorder="1" applyAlignment="1">
      <alignment horizontal="right"/>
    </xf>
    <xf numFmtId="185" fontId="20" fillId="0" borderId="42" xfId="0" applyNumberFormat="1" applyFont="1" applyFill="1" applyBorder="1" applyAlignment="1">
      <alignment horizontal="right"/>
    </xf>
    <xf numFmtId="185" fontId="20" fillId="0" borderId="43" xfId="0" applyNumberFormat="1" applyFont="1" applyFill="1" applyBorder="1" applyAlignment="1">
      <alignment horizontal="right"/>
    </xf>
    <xf numFmtId="185" fontId="21" fillId="0" borderId="0" xfId="0" applyNumberFormat="1" applyFont="1" applyFill="1" applyBorder="1" applyAlignment="1">
      <alignment/>
    </xf>
    <xf numFmtId="49" fontId="21" fillId="0" borderId="24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185" fontId="22" fillId="0" borderId="39" xfId="0" applyNumberFormat="1" applyFont="1" applyFill="1" applyBorder="1" applyAlignment="1">
      <alignment horizontal="right" vertical="top" wrapText="1"/>
    </xf>
    <xf numFmtId="2" fontId="20" fillId="0" borderId="20" xfId="0" applyNumberFormat="1" applyFont="1" applyFill="1" applyBorder="1" applyAlignment="1">
      <alignment horizontal="right"/>
    </xf>
    <xf numFmtId="2" fontId="20" fillId="0" borderId="27" xfId="0" applyNumberFormat="1" applyFont="1" applyFill="1" applyBorder="1" applyAlignment="1">
      <alignment horizontal="right" vertical="top" wrapText="1"/>
    </xf>
    <xf numFmtId="183" fontId="21" fillId="0" borderId="22" xfId="0" applyNumberFormat="1" applyFont="1" applyFill="1" applyBorder="1" applyAlignment="1">
      <alignment horizontal="left" vertical="top" wrapText="1"/>
    </xf>
    <xf numFmtId="183" fontId="21" fillId="0" borderId="22" xfId="0" applyNumberFormat="1" applyFont="1" applyFill="1" applyBorder="1" applyAlignment="1">
      <alignment horizontal="right" vertical="center" wrapText="1"/>
    </xf>
    <xf numFmtId="183" fontId="21" fillId="0" borderId="22" xfId="0" applyNumberFormat="1" applyFont="1" applyFill="1" applyBorder="1" applyAlignment="1">
      <alignment horizontal="right" vertical="top" wrapText="1"/>
    </xf>
    <xf numFmtId="183" fontId="20" fillId="0" borderId="24" xfId="0" applyNumberFormat="1" applyFont="1" applyFill="1" applyBorder="1" applyAlignment="1">
      <alignment horizontal="left" vertical="top" wrapText="1"/>
    </xf>
    <xf numFmtId="183" fontId="20" fillId="0" borderId="24" xfId="0" applyNumberFormat="1" applyFont="1" applyFill="1" applyBorder="1" applyAlignment="1">
      <alignment horizontal="right" vertical="center" wrapText="1"/>
    </xf>
    <xf numFmtId="183" fontId="20" fillId="0" borderId="24" xfId="0" applyNumberFormat="1" applyFont="1" applyFill="1" applyBorder="1" applyAlignment="1">
      <alignment horizontal="right" vertical="top" wrapText="1"/>
    </xf>
    <xf numFmtId="0" fontId="21" fillId="33" borderId="35" xfId="0" applyFont="1" applyFill="1" applyBorder="1" applyAlignment="1">
      <alignment horizontal="left" vertical="center" wrapText="1"/>
    </xf>
    <xf numFmtId="183" fontId="21" fillId="33" borderId="35" xfId="0" applyNumberFormat="1" applyFont="1" applyFill="1" applyBorder="1" applyAlignment="1">
      <alignment horizontal="right" vertical="center" wrapText="1"/>
    </xf>
    <xf numFmtId="0" fontId="21" fillId="33" borderId="35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left" vertical="center" wrapText="1"/>
    </xf>
    <xf numFmtId="183" fontId="20" fillId="0" borderId="22" xfId="0" applyNumberFormat="1" applyFont="1" applyFill="1" applyBorder="1" applyAlignment="1">
      <alignment horizontal="right" vertical="top" wrapText="1"/>
    </xf>
    <xf numFmtId="185" fontId="21" fillId="33" borderId="35" xfId="0" applyNumberFormat="1" applyFont="1" applyFill="1" applyBorder="1" applyAlignment="1">
      <alignment horizontal="right" vertical="center" wrapText="1"/>
    </xf>
    <xf numFmtId="185" fontId="21" fillId="33" borderId="39" xfId="0" applyNumberFormat="1" applyFont="1" applyFill="1" applyBorder="1" applyAlignment="1">
      <alignment horizontal="right" vertical="center" wrapText="1"/>
    </xf>
    <xf numFmtId="185" fontId="21" fillId="0" borderId="10" xfId="0" applyNumberFormat="1" applyFont="1" applyFill="1" applyBorder="1" applyAlignment="1">
      <alignment horizontal="right" vertical="top" wrapText="1"/>
    </xf>
    <xf numFmtId="185" fontId="21" fillId="0" borderId="21" xfId="0" applyNumberFormat="1" applyFont="1" applyFill="1" applyBorder="1" applyAlignment="1">
      <alignment horizontal="right" vertical="top" wrapText="1"/>
    </xf>
    <xf numFmtId="183" fontId="20" fillId="0" borderId="30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44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1" fillId="0" borderId="45" xfId="0" applyNumberFormat="1" applyFont="1" applyFill="1" applyBorder="1" applyAlignment="1">
      <alignment horizontal="center" vertical="center" wrapText="1"/>
    </xf>
    <xf numFmtId="0" fontId="20" fillId="0" borderId="45" xfId="0" applyNumberFormat="1" applyFont="1" applyFill="1" applyBorder="1" applyAlignment="1">
      <alignment horizontal="center" vertical="center" wrapText="1"/>
    </xf>
    <xf numFmtId="0" fontId="20" fillId="0" borderId="46" xfId="0" applyNumberFormat="1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center" vertical="center" wrapText="1"/>
    </xf>
    <xf numFmtId="0" fontId="21" fillId="33" borderId="47" xfId="0" applyNumberFormat="1" applyFont="1" applyFill="1" applyBorder="1" applyAlignment="1">
      <alignment horizontal="center" vertical="center" wrapText="1"/>
    </xf>
    <xf numFmtId="0" fontId="21" fillId="0" borderId="48" xfId="0" applyNumberFormat="1" applyFont="1" applyFill="1" applyBorder="1" applyAlignment="1">
      <alignment horizontal="center" vertical="top" wrapText="1"/>
    </xf>
    <xf numFmtId="0" fontId="21" fillId="0" borderId="37" xfId="0" applyNumberFormat="1" applyFont="1" applyFill="1" applyBorder="1" applyAlignment="1">
      <alignment horizontal="center" vertical="top" wrapText="1"/>
    </xf>
    <xf numFmtId="0" fontId="21" fillId="0" borderId="46" xfId="0" applyNumberFormat="1" applyFont="1" applyFill="1" applyBorder="1" applyAlignment="1">
      <alignment horizontal="center" vertical="top" wrapText="1"/>
    </xf>
    <xf numFmtId="0" fontId="21" fillId="0" borderId="36" xfId="0" applyNumberFormat="1" applyFont="1" applyFill="1" applyBorder="1" applyAlignment="1">
      <alignment horizontal="center" vertical="top" wrapText="1"/>
    </xf>
    <xf numFmtId="0" fontId="21" fillId="0" borderId="45" xfId="0" applyNumberFormat="1" applyFont="1" applyFill="1" applyBorder="1" applyAlignment="1">
      <alignment horizontal="center" vertical="top" wrapText="1"/>
    </xf>
    <xf numFmtId="0" fontId="21" fillId="0" borderId="49" xfId="0" applyNumberFormat="1" applyFont="1" applyFill="1" applyBorder="1" applyAlignment="1">
      <alignment horizontal="center" vertical="top" wrapText="1"/>
    </xf>
    <xf numFmtId="0" fontId="21" fillId="0" borderId="33" xfId="0" applyNumberFormat="1" applyFont="1" applyFill="1" applyBorder="1" applyAlignment="1">
      <alignment horizontal="center"/>
    </xf>
    <xf numFmtId="0" fontId="21" fillId="0" borderId="49" xfId="0" applyNumberFormat="1" applyFont="1" applyFill="1" applyBorder="1" applyAlignment="1">
      <alignment horizontal="center"/>
    </xf>
    <xf numFmtId="0" fontId="21" fillId="0" borderId="47" xfId="0" applyNumberFormat="1" applyFont="1" applyFill="1" applyBorder="1" applyAlignment="1">
      <alignment horizontal="center" vertical="top" wrapText="1"/>
    </xf>
    <xf numFmtId="0" fontId="21" fillId="0" borderId="40" xfId="0" applyNumberFormat="1" applyFont="1" applyFill="1" applyBorder="1" applyAlignment="1">
      <alignment horizontal="center" vertical="top" wrapText="1"/>
    </xf>
    <xf numFmtId="0" fontId="21" fillId="0" borderId="36" xfId="0" applyNumberFormat="1" applyFont="1" applyFill="1" applyBorder="1" applyAlignment="1">
      <alignment horizontal="center"/>
    </xf>
    <xf numFmtId="0" fontId="21" fillId="0" borderId="45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"/>
    </xf>
    <xf numFmtId="0" fontId="21" fillId="0" borderId="37" xfId="0" applyNumberFormat="1" applyFont="1" applyFill="1" applyBorder="1" applyAlignment="1">
      <alignment horizontal="center"/>
    </xf>
    <xf numFmtId="0" fontId="21" fillId="0" borderId="46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 vertical="top" wrapText="1"/>
    </xf>
    <xf numFmtId="0" fontId="21" fillId="0" borderId="47" xfId="0" applyNumberFormat="1" applyFont="1" applyFill="1" applyBorder="1" applyAlignment="1">
      <alignment horizontal="center"/>
    </xf>
    <xf numFmtId="0" fontId="21" fillId="0" borderId="50" xfId="0" applyNumberFormat="1" applyFont="1" applyFill="1" applyBorder="1" applyAlignment="1">
      <alignment horizontal="center"/>
    </xf>
    <xf numFmtId="0" fontId="21" fillId="0" borderId="51" xfId="0" applyNumberFormat="1" applyFont="1" applyFill="1" applyBorder="1" applyAlignment="1">
      <alignment horizontal="center"/>
    </xf>
    <xf numFmtId="0" fontId="21" fillId="0" borderId="44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>
      <alignment horizontal="center"/>
    </xf>
    <xf numFmtId="0" fontId="21" fillId="0" borderId="52" xfId="0" applyNumberFormat="1" applyFont="1" applyFill="1" applyBorder="1" applyAlignment="1">
      <alignment horizontal="center"/>
    </xf>
    <xf numFmtId="0" fontId="21" fillId="0" borderId="53" xfId="0" applyNumberFormat="1" applyFont="1" applyFill="1" applyBorder="1" applyAlignment="1">
      <alignment horizontal="center"/>
    </xf>
    <xf numFmtId="0" fontId="22" fillId="0" borderId="46" xfId="0" applyNumberFormat="1" applyFont="1" applyFill="1" applyBorder="1" applyAlignment="1">
      <alignment horizontal="center" vertical="top" wrapText="1"/>
    </xf>
    <xf numFmtId="0" fontId="22" fillId="0" borderId="49" xfId="0" applyNumberFormat="1" applyFont="1" applyFill="1" applyBorder="1" applyAlignment="1">
      <alignment horizontal="center" vertical="top" wrapText="1"/>
    </xf>
    <xf numFmtId="0" fontId="22" fillId="0" borderId="54" xfId="0" applyNumberFormat="1" applyFont="1" applyFill="1" applyBorder="1" applyAlignment="1">
      <alignment horizontal="center" vertical="top" wrapText="1"/>
    </xf>
    <xf numFmtId="0" fontId="22" fillId="0" borderId="55" xfId="0" applyNumberFormat="1" applyFont="1" applyFill="1" applyBorder="1" applyAlignment="1">
      <alignment horizontal="center" vertical="top" wrapText="1"/>
    </xf>
    <xf numFmtId="0" fontId="21" fillId="34" borderId="37" xfId="0" applyNumberFormat="1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left" vertical="center" wrapText="1"/>
    </xf>
    <xf numFmtId="0" fontId="21" fillId="34" borderId="28" xfId="0" applyFont="1" applyFill="1" applyBorder="1" applyAlignment="1">
      <alignment horizontal="right" vertical="center" wrapText="1"/>
    </xf>
    <xf numFmtId="185" fontId="21" fillId="34" borderId="28" xfId="0" applyNumberFormat="1" applyFont="1" applyFill="1" applyBorder="1" applyAlignment="1">
      <alignment horizontal="right" vertical="center" wrapText="1"/>
    </xf>
    <xf numFmtId="185" fontId="21" fillId="34" borderId="29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right" vertical="center" wrapText="1"/>
    </xf>
    <xf numFmtId="185" fontId="21" fillId="35" borderId="15" xfId="0" applyNumberFormat="1" applyFont="1" applyFill="1" applyBorder="1" applyAlignment="1">
      <alignment horizontal="right" vertical="center" wrapText="1"/>
    </xf>
    <xf numFmtId="185" fontId="21" fillId="35" borderId="16" xfId="0" applyNumberFormat="1" applyFont="1" applyFill="1" applyBorder="1" applyAlignment="1">
      <alignment horizontal="right" vertical="center" wrapText="1"/>
    </xf>
    <xf numFmtId="0" fontId="21" fillId="8" borderId="37" xfId="0" applyNumberFormat="1" applyFont="1" applyFill="1" applyBorder="1" applyAlignment="1">
      <alignment horizontal="center" vertical="center" wrapText="1"/>
    </xf>
    <xf numFmtId="0" fontId="21" fillId="8" borderId="28" xfId="0" applyFont="1" applyFill="1" applyBorder="1" applyAlignment="1">
      <alignment horizontal="left" vertical="center" wrapText="1"/>
    </xf>
    <xf numFmtId="0" fontId="21" fillId="8" borderId="28" xfId="0" applyFont="1" applyFill="1" applyBorder="1" applyAlignment="1">
      <alignment horizontal="right" vertical="center" wrapText="1"/>
    </xf>
    <xf numFmtId="0" fontId="21" fillId="36" borderId="37" xfId="0" applyNumberFormat="1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left" vertical="center" wrapText="1"/>
    </xf>
    <xf numFmtId="0" fontId="21" fillId="36" borderId="28" xfId="0" applyFont="1" applyFill="1" applyBorder="1" applyAlignment="1">
      <alignment horizontal="right" vertical="center" wrapText="1"/>
    </xf>
    <xf numFmtId="0" fontId="21" fillId="37" borderId="47" xfId="0" applyNumberFormat="1" applyFont="1" applyFill="1" applyBorder="1" applyAlignment="1">
      <alignment horizontal="center" vertical="center" wrapText="1"/>
    </xf>
    <xf numFmtId="0" fontId="21" fillId="37" borderId="35" xfId="0" applyFont="1" applyFill="1" applyBorder="1" applyAlignment="1">
      <alignment horizontal="left" vertical="center" wrapText="1"/>
    </xf>
    <xf numFmtId="0" fontId="21" fillId="37" borderId="35" xfId="0" applyFont="1" applyFill="1" applyBorder="1" applyAlignment="1">
      <alignment horizontal="right" vertical="center" wrapText="1"/>
    </xf>
    <xf numFmtId="185" fontId="21" fillId="37" borderId="35" xfId="0" applyNumberFormat="1" applyFont="1" applyFill="1" applyBorder="1" applyAlignment="1">
      <alignment horizontal="right" vertical="center" wrapText="1"/>
    </xf>
    <xf numFmtId="185" fontId="21" fillId="37" borderId="39" xfId="0" applyNumberFormat="1" applyFont="1" applyFill="1" applyBorder="1" applyAlignment="1">
      <alignment horizontal="right" vertical="center" wrapText="1"/>
    </xf>
    <xf numFmtId="0" fontId="21" fillId="14" borderId="37" xfId="0" applyNumberFormat="1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left" vertical="center" wrapText="1"/>
    </xf>
    <xf numFmtId="185" fontId="21" fillId="14" borderId="28" xfId="0" applyNumberFormat="1" applyFont="1" applyFill="1" applyBorder="1" applyAlignment="1">
      <alignment horizontal="right" vertical="center" wrapText="1"/>
    </xf>
    <xf numFmtId="183" fontId="21" fillId="14" borderId="28" xfId="0" applyNumberFormat="1" applyFont="1" applyFill="1" applyBorder="1" applyAlignment="1">
      <alignment horizontal="right" vertical="center" wrapText="1"/>
    </xf>
    <xf numFmtId="0" fontId="21" fillId="14" borderId="47" xfId="0" applyNumberFormat="1" applyFont="1" applyFill="1" applyBorder="1" applyAlignment="1">
      <alignment horizontal="center" vertical="top" wrapText="1"/>
    </xf>
    <xf numFmtId="2" fontId="21" fillId="14" borderId="35" xfId="0" applyNumberFormat="1" applyFont="1" applyFill="1" applyBorder="1" applyAlignment="1">
      <alignment horizontal="left" vertical="top" wrapText="1"/>
    </xf>
    <xf numFmtId="2" fontId="22" fillId="14" borderId="35" xfId="0" applyNumberFormat="1" applyFont="1" applyFill="1" applyBorder="1" applyAlignment="1">
      <alignment horizontal="right" vertical="top" wrapText="1"/>
    </xf>
    <xf numFmtId="0" fontId="21" fillId="34" borderId="47" xfId="0" applyNumberFormat="1" applyFont="1" applyFill="1" applyBorder="1" applyAlignment="1">
      <alignment horizontal="center" vertical="top" wrapText="1"/>
    </xf>
    <xf numFmtId="2" fontId="21" fillId="34" borderId="35" xfId="0" applyNumberFormat="1" applyFont="1" applyFill="1" applyBorder="1" applyAlignment="1">
      <alignment horizontal="left" vertical="top" wrapText="1"/>
    </xf>
    <xf numFmtId="2" fontId="21" fillId="34" borderId="35" xfId="0" applyNumberFormat="1" applyFont="1" applyFill="1" applyBorder="1" applyAlignment="1">
      <alignment horizontal="right" vertical="top" wrapText="1"/>
    </xf>
    <xf numFmtId="0" fontId="21" fillId="35" borderId="47" xfId="0" applyNumberFormat="1" applyFont="1" applyFill="1" applyBorder="1" applyAlignment="1">
      <alignment horizontal="center" vertical="top" wrapText="1"/>
    </xf>
    <xf numFmtId="2" fontId="21" fillId="35" borderId="35" xfId="0" applyNumberFormat="1" applyFont="1" applyFill="1" applyBorder="1" applyAlignment="1">
      <alignment horizontal="left" vertical="top" wrapText="1"/>
    </xf>
    <xf numFmtId="185" fontId="21" fillId="35" borderId="35" xfId="0" applyNumberFormat="1" applyFont="1" applyFill="1" applyBorder="1" applyAlignment="1">
      <alignment horizontal="right" vertical="top" wrapText="1"/>
    </xf>
    <xf numFmtId="185" fontId="21" fillId="35" borderId="39" xfId="0" applyNumberFormat="1" applyFont="1" applyFill="1" applyBorder="1" applyAlignment="1">
      <alignment horizontal="right" vertical="top" wrapText="1"/>
    </xf>
    <xf numFmtId="0" fontId="21" fillId="37" borderId="47" xfId="0" applyNumberFormat="1" applyFont="1" applyFill="1" applyBorder="1" applyAlignment="1">
      <alignment horizontal="center" vertical="top" wrapText="1"/>
    </xf>
    <xf numFmtId="2" fontId="21" fillId="37" borderId="35" xfId="0" applyNumberFormat="1" applyFont="1" applyFill="1" applyBorder="1" applyAlignment="1">
      <alignment horizontal="left" vertical="top" wrapText="1"/>
    </xf>
    <xf numFmtId="185" fontId="22" fillId="37" borderId="35" xfId="0" applyNumberFormat="1" applyFont="1" applyFill="1" applyBorder="1" applyAlignment="1">
      <alignment horizontal="right" vertical="top" wrapText="1"/>
    </xf>
    <xf numFmtId="185" fontId="22" fillId="37" borderId="39" xfId="0" applyNumberFormat="1" applyFont="1" applyFill="1" applyBorder="1" applyAlignment="1">
      <alignment horizontal="right" vertical="top" wrapText="1"/>
    </xf>
    <xf numFmtId="2" fontId="22" fillId="34" borderId="35" xfId="0" applyNumberFormat="1" applyFont="1" applyFill="1" applyBorder="1" applyAlignment="1">
      <alignment horizontal="right" vertical="top" wrapText="1"/>
    </xf>
    <xf numFmtId="185" fontId="22" fillId="34" borderId="35" xfId="0" applyNumberFormat="1" applyFont="1" applyFill="1" applyBorder="1" applyAlignment="1">
      <alignment horizontal="right" vertical="top" wrapText="1"/>
    </xf>
    <xf numFmtId="0" fontId="21" fillId="8" borderId="47" xfId="0" applyNumberFormat="1" applyFont="1" applyFill="1" applyBorder="1" applyAlignment="1">
      <alignment horizontal="center" vertical="top" wrapText="1"/>
    </xf>
    <xf numFmtId="2" fontId="21" fillId="8" borderId="35" xfId="0" applyNumberFormat="1" applyFont="1" applyFill="1" applyBorder="1" applyAlignment="1">
      <alignment horizontal="left" vertical="top" wrapText="1"/>
    </xf>
    <xf numFmtId="2" fontId="22" fillId="8" borderId="35" xfId="0" applyNumberFormat="1" applyFont="1" applyFill="1" applyBorder="1" applyAlignment="1">
      <alignment horizontal="right" vertical="top" wrapText="1"/>
    </xf>
    <xf numFmtId="185" fontId="22" fillId="8" borderId="35" xfId="0" applyNumberFormat="1" applyFont="1" applyFill="1" applyBorder="1" applyAlignment="1">
      <alignment horizontal="right" vertical="top" wrapText="1"/>
    </xf>
    <xf numFmtId="2" fontId="21" fillId="35" borderId="35" xfId="0" applyNumberFormat="1" applyFont="1" applyFill="1" applyBorder="1" applyAlignment="1">
      <alignment horizontal="right" vertical="top" wrapText="1"/>
    </xf>
    <xf numFmtId="0" fontId="21" fillId="34" borderId="37" xfId="0" applyNumberFormat="1" applyFont="1" applyFill="1" applyBorder="1" applyAlignment="1">
      <alignment horizontal="center" vertical="top" wrapText="1"/>
    </xf>
    <xf numFmtId="2" fontId="21" fillId="34" borderId="28" xfId="0" applyNumberFormat="1" applyFont="1" applyFill="1" applyBorder="1" applyAlignment="1">
      <alignment horizontal="left" vertical="top" wrapText="1"/>
    </xf>
    <xf numFmtId="2" fontId="21" fillId="34" borderId="28" xfId="0" applyNumberFormat="1" applyFont="1" applyFill="1" applyBorder="1" applyAlignment="1">
      <alignment horizontal="right" vertical="top" wrapText="1"/>
    </xf>
    <xf numFmtId="185" fontId="21" fillId="34" borderId="28" xfId="0" applyNumberFormat="1" applyFont="1" applyFill="1" applyBorder="1" applyAlignment="1">
      <alignment horizontal="right" vertical="top" wrapText="1"/>
    </xf>
    <xf numFmtId="185" fontId="21" fillId="34" borderId="29" xfId="0" applyNumberFormat="1" applyFont="1" applyFill="1" applyBorder="1" applyAlignment="1">
      <alignment horizontal="right" vertical="top" wrapText="1"/>
    </xf>
    <xf numFmtId="2" fontId="21" fillId="8" borderId="35" xfId="0" applyNumberFormat="1" applyFont="1" applyFill="1" applyBorder="1" applyAlignment="1">
      <alignment horizontal="right" vertical="top" wrapText="1"/>
    </xf>
    <xf numFmtId="185" fontId="21" fillId="8" borderId="35" xfId="0" applyNumberFormat="1" applyFont="1" applyFill="1" applyBorder="1" applyAlignment="1">
      <alignment horizontal="right" vertical="top" wrapText="1"/>
    </xf>
    <xf numFmtId="0" fontId="21" fillId="37" borderId="56" xfId="0" applyNumberFormat="1" applyFont="1" applyFill="1" applyBorder="1" applyAlignment="1">
      <alignment horizontal="center"/>
    </xf>
    <xf numFmtId="0" fontId="21" fillId="37" borderId="35" xfId="0" applyFont="1" applyFill="1" applyBorder="1" applyAlignment="1">
      <alignment horizontal="left"/>
    </xf>
    <xf numFmtId="2" fontId="21" fillId="37" borderId="35" xfId="0" applyNumberFormat="1" applyFont="1" applyFill="1" applyBorder="1" applyAlignment="1">
      <alignment horizontal="right"/>
    </xf>
    <xf numFmtId="185" fontId="21" fillId="37" borderId="35" xfId="0" applyNumberFormat="1" applyFont="1" applyFill="1" applyBorder="1" applyAlignment="1">
      <alignment horizontal="right"/>
    </xf>
    <xf numFmtId="185" fontId="21" fillId="37" borderId="39" xfId="0" applyNumberFormat="1" applyFont="1" applyFill="1" applyBorder="1" applyAlignment="1">
      <alignment horizontal="right"/>
    </xf>
    <xf numFmtId="0" fontId="21" fillId="34" borderId="47" xfId="0" applyNumberFormat="1" applyFont="1" applyFill="1" applyBorder="1" applyAlignment="1">
      <alignment horizontal="center"/>
    </xf>
    <xf numFmtId="0" fontId="21" fillId="34" borderId="35" xfId="0" applyFont="1" applyFill="1" applyBorder="1" applyAlignment="1">
      <alignment/>
    </xf>
    <xf numFmtId="2" fontId="21" fillId="34" borderId="35" xfId="0" applyNumberFormat="1" applyFont="1" applyFill="1" applyBorder="1" applyAlignment="1">
      <alignment horizontal="right"/>
    </xf>
    <xf numFmtId="185" fontId="21" fillId="34" borderId="35" xfId="0" applyNumberFormat="1" applyFont="1" applyFill="1" applyBorder="1" applyAlignment="1">
      <alignment horizontal="right"/>
    </xf>
    <xf numFmtId="0" fontId="21" fillId="14" borderId="47" xfId="0" applyNumberFormat="1" applyFont="1" applyFill="1" applyBorder="1" applyAlignment="1">
      <alignment horizontal="center"/>
    </xf>
    <xf numFmtId="0" fontId="21" fillId="14" borderId="35" xfId="0" applyFont="1" applyFill="1" applyBorder="1" applyAlignment="1">
      <alignment/>
    </xf>
    <xf numFmtId="2" fontId="21" fillId="14" borderId="35" xfId="0" applyNumberFormat="1" applyFont="1" applyFill="1" applyBorder="1" applyAlignment="1">
      <alignment horizontal="right"/>
    </xf>
    <xf numFmtId="185" fontId="21" fillId="14" borderId="35" xfId="0" applyNumberFormat="1" applyFont="1" applyFill="1" applyBorder="1" applyAlignment="1">
      <alignment horizontal="right"/>
    </xf>
    <xf numFmtId="0" fontId="21" fillId="35" borderId="47" xfId="0" applyNumberFormat="1" applyFont="1" applyFill="1" applyBorder="1" applyAlignment="1">
      <alignment horizontal="center"/>
    </xf>
    <xf numFmtId="0" fontId="21" fillId="35" borderId="35" xfId="0" applyFont="1" applyFill="1" applyBorder="1" applyAlignment="1">
      <alignment/>
    </xf>
    <xf numFmtId="2" fontId="21" fillId="35" borderId="35" xfId="0" applyNumberFormat="1" applyFont="1" applyFill="1" applyBorder="1" applyAlignment="1">
      <alignment horizontal="right"/>
    </xf>
    <xf numFmtId="185" fontId="21" fillId="35" borderId="35" xfId="0" applyNumberFormat="1" applyFont="1" applyFill="1" applyBorder="1" applyAlignment="1">
      <alignment horizontal="right"/>
    </xf>
    <xf numFmtId="185" fontId="21" fillId="35" borderId="39" xfId="0" applyNumberFormat="1" applyFont="1" applyFill="1" applyBorder="1" applyAlignment="1">
      <alignment horizontal="right"/>
    </xf>
    <xf numFmtId="185" fontId="21" fillId="34" borderId="39" xfId="0" applyNumberFormat="1" applyFont="1" applyFill="1" applyBorder="1" applyAlignment="1">
      <alignment horizontal="right"/>
    </xf>
    <xf numFmtId="0" fontId="21" fillId="37" borderId="47" xfId="0" applyNumberFormat="1" applyFont="1" applyFill="1" applyBorder="1" applyAlignment="1">
      <alignment horizontal="center"/>
    </xf>
    <xf numFmtId="0" fontId="21" fillId="37" borderId="35" xfId="0" applyFont="1" applyFill="1" applyBorder="1" applyAlignment="1">
      <alignment/>
    </xf>
    <xf numFmtId="2" fontId="22" fillId="37" borderId="35" xfId="0" applyNumberFormat="1" applyFont="1" applyFill="1" applyBorder="1" applyAlignment="1">
      <alignment horizontal="right"/>
    </xf>
    <xf numFmtId="185" fontId="22" fillId="37" borderId="35" xfId="0" applyNumberFormat="1" applyFont="1" applyFill="1" applyBorder="1" applyAlignment="1">
      <alignment horizontal="right"/>
    </xf>
    <xf numFmtId="1" fontId="21" fillId="34" borderId="57" xfId="0" applyNumberFormat="1" applyFont="1" applyFill="1" applyBorder="1" applyAlignment="1">
      <alignment horizontal="right"/>
    </xf>
    <xf numFmtId="1" fontId="20" fillId="14" borderId="35" xfId="0" applyNumberFormat="1" applyFont="1" applyFill="1" applyBorder="1" applyAlignment="1">
      <alignment horizontal="right"/>
    </xf>
    <xf numFmtId="1" fontId="21" fillId="37" borderId="35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left"/>
    </xf>
    <xf numFmtId="0" fontId="20" fillId="0" borderId="48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1" fillId="34" borderId="40" xfId="0" applyNumberFormat="1" applyFont="1" applyFill="1" applyBorder="1" applyAlignment="1">
      <alignment horizontal="center"/>
    </xf>
    <xf numFmtId="0" fontId="21" fillId="34" borderId="15" xfId="0" applyFont="1" applyFill="1" applyBorder="1" applyAlignment="1">
      <alignment/>
    </xf>
    <xf numFmtId="2" fontId="21" fillId="34" borderId="15" xfId="0" applyNumberFormat="1" applyFont="1" applyFill="1" applyBorder="1" applyAlignment="1">
      <alignment horizontal="right"/>
    </xf>
    <xf numFmtId="185" fontId="21" fillId="34" borderId="15" xfId="0" applyNumberFormat="1" applyFont="1" applyFill="1" applyBorder="1" applyAlignment="1">
      <alignment horizontal="right"/>
    </xf>
    <xf numFmtId="185" fontId="21" fillId="34" borderId="16" xfId="0" applyNumberFormat="1" applyFont="1" applyFill="1" applyBorder="1" applyAlignment="1">
      <alignment horizontal="right"/>
    </xf>
    <xf numFmtId="0" fontId="21" fillId="37" borderId="35" xfId="0" applyFont="1" applyFill="1" applyBorder="1" applyAlignment="1">
      <alignment horizontal="left" vertical="top" wrapText="1"/>
    </xf>
    <xf numFmtId="2" fontId="22" fillId="37" borderId="35" xfId="0" applyNumberFormat="1" applyFont="1" applyFill="1" applyBorder="1" applyAlignment="1">
      <alignment horizontal="right" vertical="top" wrapText="1"/>
    </xf>
    <xf numFmtId="2" fontId="20" fillId="0" borderId="20" xfId="0" applyNumberFormat="1" applyFont="1" applyFill="1" applyBorder="1" applyAlignment="1">
      <alignment horizontal="right" vertical="top" wrapText="1"/>
    </xf>
    <xf numFmtId="2" fontId="20" fillId="0" borderId="21" xfId="0" applyNumberFormat="1" applyFont="1" applyFill="1" applyBorder="1" applyAlignment="1">
      <alignment horizontal="right"/>
    </xf>
    <xf numFmtId="2" fontId="20" fillId="0" borderId="43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 vertical="top" wrapText="1"/>
    </xf>
    <xf numFmtId="183" fontId="21" fillId="0" borderId="23" xfId="0" applyNumberFormat="1" applyFont="1" applyFill="1" applyBorder="1" applyAlignment="1">
      <alignment horizontal="right" vertical="center" wrapText="1"/>
    </xf>
    <xf numFmtId="185" fontId="21" fillId="14" borderId="29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2" fontId="20" fillId="0" borderId="26" xfId="0" applyNumberFormat="1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right" vertical="center" wrapText="1"/>
    </xf>
    <xf numFmtId="183" fontId="20" fillId="0" borderId="0" xfId="0" applyNumberFormat="1" applyFont="1" applyFill="1" applyAlignment="1">
      <alignment/>
    </xf>
    <xf numFmtId="0" fontId="20" fillId="0" borderId="40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Fill="1" applyBorder="1" applyAlignment="1">
      <alignment/>
    </xf>
    <xf numFmtId="183" fontId="21" fillId="0" borderId="26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center" wrapText="1"/>
    </xf>
    <xf numFmtId="1" fontId="21" fillId="0" borderId="15" xfId="0" applyNumberFormat="1" applyFont="1" applyFill="1" applyBorder="1" applyAlignment="1">
      <alignment horizontal="right" vertical="center" wrapText="1"/>
    </xf>
    <xf numFmtId="0" fontId="21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2" fontId="21" fillId="0" borderId="12" xfId="0" applyNumberFormat="1" applyFont="1" applyFill="1" applyBorder="1" applyAlignment="1">
      <alignment horizontal="right"/>
    </xf>
    <xf numFmtId="185" fontId="21" fillId="0" borderId="12" xfId="0" applyNumberFormat="1" applyFont="1" applyFill="1" applyBorder="1" applyAlignment="1">
      <alignment horizontal="right"/>
    </xf>
    <xf numFmtId="185" fontId="21" fillId="0" borderId="58" xfId="0" applyNumberFormat="1" applyFont="1" applyFill="1" applyBorder="1" applyAlignment="1">
      <alignment horizontal="right"/>
    </xf>
    <xf numFmtId="1" fontId="20" fillId="0" borderId="35" xfId="0" applyNumberFormat="1" applyFont="1" applyFill="1" applyBorder="1" applyAlignment="1">
      <alignment horizontal="right"/>
    </xf>
    <xf numFmtId="0" fontId="22" fillId="0" borderId="45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left" vertical="top" wrapText="1"/>
    </xf>
    <xf numFmtId="1" fontId="20" fillId="0" borderId="33" xfId="0" applyNumberFormat="1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left"/>
    </xf>
    <xf numFmtId="0" fontId="21" fillId="37" borderId="12" xfId="0" applyFont="1" applyFill="1" applyBorder="1" applyAlignment="1">
      <alignment horizontal="right"/>
    </xf>
    <xf numFmtId="2" fontId="20" fillId="0" borderId="22" xfId="0" applyNumberFormat="1" applyFont="1" applyFill="1" applyBorder="1" applyAlignment="1">
      <alignment horizontal="right" vertical="top" wrapText="1"/>
    </xf>
    <xf numFmtId="0" fontId="21" fillId="34" borderId="28" xfId="0" applyFont="1" applyFill="1" applyBorder="1" applyAlignment="1">
      <alignment horizontal="left" vertical="top" wrapText="1"/>
    </xf>
    <xf numFmtId="0" fontId="20" fillId="0" borderId="33" xfId="0" applyNumberFormat="1" applyFont="1" applyFill="1" applyBorder="1" applyAlignment="1">
      <alignment horizontal="center" vertical="top" wrapText="1"/>
    </xf>
    <xf numFmtId="0" fontId="22" fillId="0" borderId="36" xfId="0" applyNumberFormat="1" applyFont="1" applyFill="1" applyBorder="1" applyAlignment="1">
      <alignment horizontal="center"/>
    </xf>
    <xf numFmtId="0" fontId="21" fillId="35" borderId="37" xfId="0" applyNumberFormat="1" applyFont="1" applyFill="1" applyBorder="1" applyAlignment="1">
      <alignment horizontal="center" vertical="top" wrapText="1"/>
    </xf>
    <xf numFmtId="0" fontId="21" fillId="35" borderId="28" xfId="0" applyFont="1" applyFill="1" applyBorder="1" applyAlignment="1">
      <alignment horizontal="left" vertical="top" wrapText="1"/>
    </xf>
    <xf numFmtId="0" fontId="22" fillId="0" borderId="55" xfId="0" applyNumberFormat="1" applyFont="1" applyFill="1" applyBorder="1" applyAlignment="1">
      <alignment horizontal="center"/>
    </xf>
    <xf numFmtId="0" fontId="22" fillId="0" borderId="49" xfId="0" applyNumberFormat="1" applyFont="1" applyFill="1" applyBorder="1" applyAlignment="1">
      <alignment horizontal="center"/>
    </xf>
    <xf numFmtId="0" fontId="22" fillId="0" borderId="59" xfId="0" applyNumberFormat="1" applyFont="1" applyFill="1" applyBorder="1" applyAlignment="1">
      <alignment horizontal="center" vertical="top" wrapText="1"/>
    </xf>
    <xf numFmtId="0" fontId="22" fillId="0" borderId="33" xfId="0" applyNumberFormat="1" applyFont="1" applyFill="1" applyBorder="1" applyAlignment="1">
      <alignment horizontal="center" vertical="top" wrapText="1"/>
    </xf>
    <xf numFmtId="185" fontId="20" fillId="0" borderId="57" xfId="0" applyNumberFormat="1" applyFont="1" applyFill="1" applyBorder="1" applyAlignment="1">
      <alignment horizontal="right" vertical="top" wrapText="1"/>
    </xf>
    <xf numFmtId="185" fontId="20" fillId="0" borderId="60" xfId="0" applyNumberFormat="1" applyFont="1" applyFill="1" applyBorder="1" applyAlignment="1">
      <alignment horizontal="right" vertical="top" wrapText="1"/>
    </xf>
    <xf numFmtId="0" fontId="22" fillId="0" borderId="50" xfId="0" applyNumberFormat="1" applyFont="1" applyFill="1" applyBorder="1" applyAlignment="1">
      <alignment horizontal="center"/>
    </xf>
    <xf numFmtId="1" fontId="21" fillId="0" borderId="5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6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/>
    </xf>
    <xf numFmtId="2" fontId="20" fillId="0" borderId="23" xfId="0" applyNumberFormat="1" applyFont="1" applyFill="1" applyBorder="1" applyAlignment="1">
      <alignment horizontal="right" vertical="top" wrapText="1"/>
    </xf>
    <xf numFmtId="0" fontId="21" fillId="0" borderId="47" xfId="0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left" vertical="center" wrapText="1"/>
    </xf>
    <xf numFmtId="183" fontId="21" fillId="0" borderId="35" xfId="0" applyNumberFormat="1" applyFont="1" applyFill="1" applyBorder="1" applyAlignment="1">
      <alignment horizontal="right" vertical="center" wrapText="1"/>
    </xf>
    <xf numFmtId="0" fontId="21" fillId="0" borderId="35" xfId="0" applyFont="1" applyFill="1" applyBorder="1" applyAlignment="1">
      <alignment horizontal="right" vertical="center" wrapText="1"/>
    </xf>
    <xf numFmtId="185" fontId="21" fillId="0" borderId="35" xfId="0" applyNumberFormat="1" applyFont="1" applyFill="1" applyBorder="1" applyAlignment="1">
      <alignment horizontal="right" vertical="center" wrapText="1"/>
    </xf>
    <xf numFmtId="185" fontId="21" fillId="0" borderId="39" xfId="0" applyNumberFormat="1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right" vertical="center" wrapText="1"/>
    </xf>
    <xf numFmtId="0" fontId="44" fillId="0" borderId="24" xfId="0" applyFont="1" applyFill="1" applyBorder="1" applyAlignment="1">
      <alignment horizontal="right" vertical="center" wrapText="1"/>
    </xf>
    <xf numFmtId="1" fontId="44" fillId="0" borderId="24" xfId="0" applyNumberFormat="1" applyFont="1" applyFill="1" applyBorder="1" applyAlignment="1">
      <alignment horizontal="right" vertical="top" wrapText="1"/>
    </xf>
    <xf numFmtId="185" fontId="44" fillId="0" borderId="24" xfId="0" applyNumberFormat="1" applyFont="1" applyFill="1" applyBorder="1" applyAlignment="1">
      <alignment horizontal="right" vertical="center" wrapText="1"/>
    </xf>
    <xf numFmtId="185" fontId="44" fillId="0" borderId="25" xfId="0" applyNumberFormat="1" applyFont="1" applyFill="1" applyBorder="1" applyAlignment="1">
      <alignment horizontal="right" vertical="center" wrapText="1"/>
    </xf>
    <xf numFmtId="2" fontId="20" fillId="0" borderId="46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left" vertical="center" wrapText="1"/>
    </xf>
    <xf numFmtId="2" fontId="20" fillId="0" borderId="19" xfId="0" applyNumberFormat="1" applyFont="1" applyFill="1" applyBorder="1" applyAlignment="1">
      <alignment horizontal="right" vertical="center" wrapText="1"/>
    </xf>
    <xf numFmtId="2" fontId="20" fillId="0" borderId="20" xfId="0" applyNumberFormat="1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right"/>
    </xf>
    <xf numFmtId="0" fontId="21" fillId="0" borderId="23" xfId="0" applyFont="1" applyFill="1" applyBorder="1" applyAlignment="1">
      <alignment horizontal="right"/>
    </xf>
    <xf numFmtId="0" fontId="21" fillId="8" borderId="29" xfId="0" applyFont="1" applyFill="1" applyBorder="1" applyAlignment="1">
      <alignment horizontal="right" vertical="center" wrapText="1"/>
    </xf>
    <xf numFmtId="0" fontId="21" fillId="34" borderId="29" xfId="0" applyFont="1" applyFill="1" applyBorder="1" applyAlignment="1">
      <alignment horizontal="right" vertical="center" wrapText="1"/>
    </xf>
    <xf numFmtId="0" fontId="21" fillId="36" borderId="29" xfId="0" applyFont="1" applyFill="1" applyBorder="1" applyAlignment="1">
      <alignment horizontal="right" vertical="center" wrapText="1"/>
    </xf>
    <xf numFmtId="2" fontId="21" fillId="34" borderId="39" xfId="0" applyNumberFormat="1" applyFont="1" applyFill="1" applyBorder="1" applyAlignment="1">
      <alignment horizontal="right" vertical="top" wrapText="1"/>
    </xf>
    <xf numFmtId="2" fontId="22" fillId="14" borderId="39" xfId="0" applyNumberFormat="1" applyFont="1" applyFill="1" applyBorder="1" applyAlignment="1">
      <alignment horizontal="right" vertical="top" wrapText="1"/>
    </xf>
    <xf numFmtId="185" fontId="22" fillId="34" borderId="39" xfId="0" applyNumberFormat="1" applyFont="1" applyFill="1" applyBorder="1" applyAlignment="1">
      <alignment horizontal="right" vertical="top" wrapText="1"/>
    </xf>
    <xf numFmtId="185" fontId="22" fillId="8" borderId="39" xfId="0" applyNumberFormat="1" applyFont="1" applyFill="1" applyBorder="1" applyAlignment="1">
      <alignment horizontal="right" vertical="top" wrapText="1"/>
    </xf>
    <xf numFmtId="2" fontId="21" fillId="0" borderId="22" xfId="0" applyNumberFormat="1" applyFont="1" applyFill="1" applyBorder="1" applyAlignment="1">
      <alignment wrapText="1"/>
    </xf>
    <xf numFmtId="185" fontId="21" fillId="8" borderId="39" xfId="0" applyNumberFormat="1" applyFont="1" applyFill="1" applyBorder="1" applyAlignment="1">
      <alignment horizontal="right" vertical="top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185" fontId="21" fillId="14" borderId="39" xfId="0" applyNumberFormat="1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 vertical="top" wrapText="1"/>
    </xf>
    <xf numFmtId="0" fontId="23" fillId="0" borderId="23" xfId="0" applyFont="1" applyFill="1" applyBorder="1" applyAlignment="1">
      <alignment horizontal="right" vertical="top" wrapText="1"/>
    </xf>
    <xf numFmtId="0" fontId="21" fillId="0" borderId="62" xfId="0" applyFont="1" applyFill="1" applyBorder="1" applyAlignment="1">
      <alignment horizontal="center"/>
    </xf>
    <xf numFmtId="185" fontId="21" fillId="0" borderId="35" xfId="0" applyNumberFormat="1" applyFont="1" applyFill="1" applyBorder="1" applyAlignment="1">
      <alignment horizontal="right" vertical="top" wrapText="1"/>
    </xf>
    <xf numFmtId="185" fontId="21" fillId="0" borderId="39" xfId="0" applyNumberFormat="1" applyFont="1" applyFill="1" applyBorder="1" applyAlignment="1">
      <alignment horizontal="right" vertical="top" wrapText="1"/>
    </xf>
    <xf numFmtId="185" fontId="20" fillId="0" borderId="22" xfId="0" applyNumberFormat="1" applyFont="1" applyFill="1" applyBorder="1" applyAlignment="1">
      <alignment horizontal="right" vertical="center" wrapText="1"/>
    </xf>
    <xf numFmtId="185" fontId="20" fillId="0" borderId="23" xfId="0" applyNumberFormat="1" applyFont="1" applyFill="1" applyBorder="1" applyAlignment="1">
      <alignment horizontal="right" vertical="center" wrapText="1"/>
    </xf>
    <xf numFmtId="185" fontId="20" fillId="0" borderId="22" xfId="0" applyNumberFormat="1" applyFont="1" applyFill="1" applyBorder="1" applyAlignment="1">
      <alignment horizontal="right" vertical="top" wrapText="1"/>
    </xf>
    <xf numFmtId="185" fontId="20" fillId="0" borderId="23" xfId="0" applyNumberFormat="1" applyFont="1" applyFill="1" applyBorder="1" applyAlignment="1">
      <alignment horizontal="right" vertical="top" wrapText="1"/>
    </xf>
    <xf numFmtId="0" fontId="21" fillId="0" borderId="53" xfId="0" applyFont="1" applyFill="1" applyBorder="1" applyAlignment="1">
      <alignment horizontal="center"/>
    </xf>
    <xf numFmtId="0" fontId="21" fillId="36" borderId="52" xfId="0" applyNumberFormat="1" applyFont="1" applyFill="1" applyBorder="1" applyAlignment="1">
      <alignment horizontal="center" vertical="top" wrapText="1"/>
    </xf>
    <xf numFmtId="0" fontId="21" fillId="36" borderId="30" xfId="0" applyFont="1" applyFill="1" applyBorder="1" applyAlignment="1">
      <alignment horizontal="left" vertical="top" wrapText="1"/>
    </xf>
    <xf numFmtId="0" fontId="22" fillId="0" borderId="54" xfId="0" applyNumberFormat="1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185" fontId="20" fillId="35" borderId="28" xfId="0" applyNumberFormat="1" applyFont="1" applyFill="1" applyBorder="1" applyAlignment="1">
      <alignment horizontal="right" vertical="top" wrapText="1"/>
    </xf>
    <xf numFmtId="185" fontId="20" fillId="35" borderId="29" xfId="0" applyNumberFormat="1" applyFont="1" applyFill="1" applyBorder="1" applyAlignment="1">
      <alignment horizontal="right" vertical="top" wrapText="1"/>
    </xf>
    <xf numFmtId="185" fontId="21" fillId="36" borderId="28" xfId="0" applyNumberFormat="1" applyFont="1" applyFill="1" applyBorder="1" applyAlignment="1">
      <alignment horizontal="right" vertical="top" wrapText="1"/>
    </xf>
    <xf numFmtId="185" fontId="21" fillId="36" borderId="29" xfId="0" applyNumberFormat="1" applyFont="1" applyFill="1" applyBorder="1" applyAlignment="1">
      <alignment horizontal="right" vertical="top" wrapText="1"/>
    </xf>
    <xf numFmtId="2" fontId="21" fillId="34" borderId="29" xfId="0" applyNumberFormat="1" applyFont="1" applyFill="1" applyBorder="1" applyAlignment="1">
      <alignment horizontal="right" vertical="top" wrapText="1"/>
    </xf>
    <xf numFmtId="0" fontId="21" fillId="0" borderId="6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 vertical="top" wrapText="1"/>
    </xf>
    <xf numFmtId="0" fontId="20" fillId="0" borderId="64" xfId="0" applyFont="1" applyFill="1" applyBorder="1" applyAlignment="1">
      <alignment horizontal="center" vertical="top" wrapText="1"/>
    </xf>
    <xf numFmtId="2" fontId="20" fillId="0" borderId="64" xfId="0" applyNumberFormat="1" applyFont="1" applyFill="1" applyBorder="1" applyAlignment="1">
      <alignment horizontal="right" vertical="top" wrapText="1"/>
    </xf>
    <xf numFmtId="1" fontId="20" fillId="0" borderId="64" xfId="0" applyNumberFormat="1" applyFont="1" applyFill="1" applyBorder="1" applyAlignment="1">
      <alignment horizontal="right"/>
    </xf>
    <xf numFmtId="185" fontId="20" fillId="0" borderId="64" xfId="0" applyNumberFormat="1" applyFont="1" applyFill="1" applyBorder="1" applyAlignment="1">
      <alignment horizontal="right" vertical="top" wrapText="1"/>
    </xf>
    <xf numFmtId="0" fontId="21" fillId="0" borderId="5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2" fontId="21" fillId="0" borderId="24" xfId="0" applyNumberFormat="1" applyFont="1" applyFill="1" applyBorder="1" applyAlignment="1">
      <alignment horizontal="center" vertical="center" wrapText="1"/>
    </xf>
    <xf numFmtId="185" fontId="21" fillId="0" borderId="24" xfId="0" applyNumberFormat="1" applyFont="1" applyFill="1" applyBorder="1" applyAlignment="1">
      <alignment horizontal="center" vertical="center" wrapText="1"/>
    </xf>
    <xf numFmtId="1" fontId="21" fillId="0" borderId="58" xfId="0" applyNumberFormat="1" applyFont="1" applyFill="1" applyBorder="1" applyAlignment="1">
      <alignment horizontal="center" vertical="top" wrapText="1"/>
    </xf>
    <xf numFmtId="0" fontId="21" fillId="35" borderId="16" xfId="0" applyFont="1" applyFill="1" applyBorder="1" applyAlignment="1">
      <alignment horizontal="right" vertical="center" wrapText="1"/>
    </xf>
    <xf numFmtId="185" fontId="22" fillId="37" borderId="39" xfId="0" applyNumberFormat="1" applyFont="1" applyFill="1" applyBorder="1" applyAlignment="1">
      <alignment horizontal="right"/>
    </xf>
    <xf numFmtId="0" fontId="21" fillId="37" borderId="58" xfId="0" applyFont="1" applyFill="1" applyBorder="1" applyAlignment="1">
      <alignment horizontal="right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/>
    </xf>
    <xf numFmtId="2" fontId="21" fillId="0" borderId="63" xfId="0" applyNumberFormat="1" applyFont="1" applyFill="1" applyBorder="1" applyAlignment="1">
      <alignment horizontal="right"/>
    </xf>
    <xf numFmtId="1" fontId="21" fillId="0" borderId="63" xfId="0" applyNumberFormat="1" applyFont="1" applyFill="1" applyBorder="1" applyAlignment="1">
      <alignment horizontal="right"/>
    </xf>
    <xf numFmtId="185" fontId="21" fillId="0" borderId="63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1" fillId="35" borderId="47" xfId="0" applyNumberFormat="1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left" vertical="center" wrapText="1"/>
    </xf>
    <xf numFmtId="0" fontId="21" fillId="35" borderId="35" xfId="0" applyFont="1" applyFill="1" applyBorder="1" applyAlignment="1">
      <alignment horizontal="right" vertical="center" wrapText="1"/>
    </xf>
    <xf numFmtId="0" fontId="21" fillId="35" borderId="39" xfId="0" applyFont="1" applyFill="1" applyBorder="1" applyAlignment="1">
      <alignment horizontal="right" vertical="center" wrapText="1"/>
    </xf>
    <xf numFmtId="0" fontId="21" fillId="14" borderId="52" xfId="0" applyNumberFormat="1" applyFont="1" applyFill="1" applyBorder="1" applyAlignment="1">
      <alignment horizontal="center" vertical="center" wrapText="1"/>
    </xf>
    <xf numFmtId="0" fontId="21" fillId="14" borderId="30" xfId="0" applyFont="1" applyFill="1" applyBorder="1" applyAlignment="1">
      <alignment horizontal="left" vertical="center" wrapText="1"/>
    </xf>
    <xf numFmtId="183" fontId="21" fillId="14" borderId="30" xfId="0" applyNumberFormat="1" applyFont="1" applyFill="1" applyBorder="1" applyAlignment="1">
      <alignment horizontal="right" vertical="center" wrapText="1"/>
    </xf>
    <xf numFmtId="185" fontId="21" fillId="14" borderId="30" xfId="0" applyNumberFormat="1" applyFont="1" applyFill="1" applyBorder="1" applyAlignment="1">
      <alignment horizontal="right" vertical="center" wrapText="1"/>
    </xf>
    <xf numFmtId="185" fontId="21" fillId="14" borderId="34" xfId="0" applyNumberFormat="1" applyFont="1" applyFill="1" applyBorder="1" applyAlignment="1">
      <alignment horizontal="right" vertical="center" wrapText="1"/>
    </xf>
    <xf numFmtId="0" fontId="21" fillId="0" borderId="53" xfId="0" applyNumberFormat="1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right" vertical="center" wrapText="1"/>
    </xf>
    <xf numFmtId="1" fontId="20" fillId="0" borderId="42" xfId="0" applyNumberFormat="1" applyFont="1" applyFill="1" applyBorder="1" applyAlignment="1">
      <alignment horizontal="right" vertical="top" wrapText="1"/>
    </xf>
    <xf numFmtId="185" fontId="20" fillId="0" borderId="42" xfId="0" applyNumberFormat="1" applyFont="1" applyFill="1" applyBorder="1" applyAlignment="1">
      <alignment horizontal="right" vertical="center" wrapText="1"/>
    </xf>
    <xf numFmtId="185" fontId="20" fillId="0" borderId="43" xfId="0" applyNumberFormat="1" applyFont="1" applyFill="1" applyBorder="1" applyAlignment="1">
      <alignment horizontal="right" vertical="center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85" fontId="21" fillId="0" borderId="19" xfId="0" applyNumberFormat="1" applyFont="1" applyFill="1" applyBorder="1" applyAlignment="1">
      <alignment horizontal="center" vertical="top" wrapText="1"/>
    </xf>
    <xf numFmtId="185" fontId="21" fillId="0" borderId="24" xfId="0" applyNumberFormat="1" applyFont="1" applyFill="1" applyBorder="1" applyAlignment="1">
      <alignment horizontal="center" vertical="top" wrapText="1"/>
    </xf>
    <xf numFmtId="185" fontId="21" fillId="0" borderId="20" xfId="0" applyNumberFormat="1" applyFont="1" applyFill="1" applyBorder="1" applyAlignment="1">
      <alignment horizontal="center" vertical="top" wrapText="1"/>
    </xf>
    <xf numFmtId="185" fontId="21" fillId="0" borderId="21" xfId="0" applyNumberFormat="1" applyFont="1" applyFill="1" applyBorder="1" applyAlignment="1">
      <alignment horizontal="center" vertical="top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2" fontId="21" fillId="0" borderId="65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49" fontId="21" fillId="0" borderId="65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top" wrapText="1"/>
    </xf>
    <xf numFmtId="0" fontId="23" fillId="0" borderId="66" xfId="0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  <xf numFmtId="185" fontId="21" fillId="0" borderId="65" xfId="0" applyNumberFormat="1" applyFont="1" applyFill="1" applyBorder="1" applyAlignment="1">
      <alignment horizontal="center" vertical="center" wrapText="1"/>
    </xf>
    <xf numFmtId="185" fontId="21" fillId="0" borderId="68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top" wrapText="1"/>
    </xf>
    <xf numFmtId="0" fontId="21" fillId="0" borderId="56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185" fontId="21" fillId="0" borderId="25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1" fillId="0" borderId="71" xfId="0" applyNumberFormat="1" applyFont="1" applyFill="1" applyBorder="1" applyAlignment="1">
      <alignment horizontal="center" vertical="center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83" fontId="20" fillId="0" borderId="15" xfId="0" applyNumberFormat="1" applyFont="1" applyFill="1" applyBorder="1" applyAlignment="1">
      <alignment horizontal="right" vertical="top" wrapText="1"/>
    </xf>
    <xf numFmtId="0" fontId="20" fillId="0" borderId="36" xfId="0" applyNumberFormat="1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45" xfId="0" applyNumberFormat="1" applyFont="1" applyFill="1" applyBorder="1" applyAlignment="1">
      <alignment horizontal="center" vertical="top" wrapText="1"/>
    </xf>
    <xf numFmtId="0" fontId="20" fillId="0" borderId="45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6"/>
  <sheetViews>
    <sheetView tabSelected="1" zoomScalePageLayoutView="0" workbookViewId="0" topLeftCell="A1">
      <selection activeCell="F851" sqref="F851"/>
    </sheetView>
  </sheetViews>
  <sheetFormatPr defaultColWidth="9.140625" defaultRowHeight="15.75" customHeight="1"/>
  <cols>
    <col min="1" max="1" width="4.7109375" style="260" customWidth="1"/>
    <col min="2" max="2" width="25.8515625" style="5" customWidth="1"/>
    <col min="3" max="3" width="10.8515625" style="2" customWidth="1"/>
    <col min="4" max="4" width="10.7109375" style="2" customWidth="1"/>
    <col min="5" max="5" width="8.421875" style="3" customWidth="1"/>
    <col min="6" max="6" width="10.8515625" style="4" customWidth="1"/>
    <col min="7" max="7" width="11.57421875" style="4" customWidth="1"/>
    <col min="8" max="8" width="12.421875" style="4" customWidth="1"/>
    <col min="9" max="9" width="9.140625" style="5" customWidth="1"/>
    <col min="10" max="10" width="10.57421875" style="5" bestFit="1" customWidth="1"/>
    <col min="11" max="11" width="12.421875" style="6" customWidth="1"/>
    <col min="12" max="12" width="11.421875" style="6" bestFit="1" customWidth="1"/>
    <col min="13" max="13" width="9.140625" style="6" customWidth="1"/>
    <col min="14" max="17" width="9.28125" style="6" bestFit="1" customWidth="1"/>
    <col min="18" max="16384" width="9.140625" style="5" customWidth="1"/>
  </cols>
  <sheetData>
    <row r="1" spans="1:10" ht="15.75" customHeight="1">
      <c r="A1" s="260" t="s">
        <v>70</v>
      </c>
      <c r="B1" s="1"/>
      <c r="H1" s="4" t="s">
        <v>139</v>
      </c>
      <c r="J1" s="399"/>
    </row>
    <row r="2" spans="2:8" ht="15.75" customHeight="1">
      <c r="B2" s="1"/>
      <c r="H2" s="4" t="s">
        <v>140</v>
      </c>
    </row>
    <row r="3" ht="15.75" customHeight="1">
      <c r="B3" s="1"/>
    </row>
    <row r="4" spans="1:8" ht="15.75" customHeight="1">
      <c r="A4" s="568" t="s">
        <v>138</v>
      </c>
      <c r="B4" s="568"/>
      <c r="C4" s="568"/>
      <c r="D4" s="568"/>
      <c r="E4" s="568"/>
      <c r="F4" s="568"/>
      <c r="G4" s="568"/>
      <c r="H4" s="568"/>
    </row>
    <row r="5" ht="15.75" customHeight="1">
      <c r="B5" s="7"/>
    </row>
    <row r="6" spans="1:8" ht="15.75" customHeight="1">
      <c r="A6" s="569" t="s">
        <v>89</v>
      </c>
      <c r="B6" s="569"/>
      <c r="C6" s="569"/>
      <c r="D6" s="569"/>
      <c r="E6" s="569"/>
      <c r="F6" s="569"/>
      <c r="G6" s="569"/>
      <c r="H6" s="569"/>
    </row>
    <row r="7" spans="1:8" ht="15.75" customHeight="1">
      <c r="A7" s="570" t="s">
        <v>222</v>
      </c>
      <c r="B7" s="571"/>
      <c r="C7" s="571"/>
      <c r="D7" s="571"/>
      <c r="E7" s="571"/>
      <c r="F7" s="571"/>
      <c r="G7" s="571"/>
      <c r="H7" s="571"/>
    </row>
    <row r="8" spans="1:8" ht="15.75" customHeight="1">
      <c r="A8" s="571" t="s">
        <v>81</v>
      </c>
      <c r="B8" s="571"/>
      <c r="C8" s="571"/>
      <c r="D8" s="571"/>
      <c r="E8" s="571"/>
      <c r="F8" s="571"/>
      <c r="G8" s="571"/>
      <c r="H8" s="571"/>
    </row>
    <row r="9" ht="15.75" customHeight="1" thickBot="1"/>
    <row r="10" spans="1:8" ht="15.75" customHeight="1">
      <c r="A10" s="572" t="s">
        <v>82</v>
      </c>
      <c r="B10" s="547" t="s">
        <v>6</v>
      </c>
      <c r="C10" s="550" t="s">
        <v>83</v>
      </c>
      <c r="D10" s="550"/>
      <c r="E10" s="552" t="s">
        <v>0</v>
      </c>
      <c r="F10" s="552"/>
      <c r="G10" s="558" t="s">
        <v>1</v>
      </c>
      <c r="H10" s="559"/>
    </row>
    <row r="11" spans="1:8" ht="15.75" customHeight="1">
      <c r="A11" s="573"/>
      <c r="B11" s="548"/>
      <c r="C11" s="551"/>
      <c r="D11" s="551"/>
      <c r="E11" s="553"/>
      <c r="F11" s="553"/>
      <c r="G11" s="543" t="s">
        <v>3</v>
      </c>
      <c r="H11" s="545" t="s">
        <v>118</v>
      </c>
    </row>
    <row r="12" spans="1:8" ht="42" customHeight="1">
      <c r="A12" s="574"/>
      <c r="B12" s="549"/>
      <c r="C12" s="8" t="s">
        <v>115</v>
      </c>
      <c r="D12" s="8" t="s">
        <v>116</v>
      </c>
      <c r="E12" s="9" t="s">
        <v>117</v>
      </c>
      <c r="F12" s="10" t="s">
        <v>2</v>
      </c>
      <c r="G12" s="560"/>
      <c r="H12" s="546"/>
    </row>
    <row r="13" spans="1:17" s="15" customFormat="1" ht="16.5" customHeight="1" thickBot="1">
      <c r="A13" s="11">
        <v>1</v>
      </c>
      <c r="B13" s="12">
        <v>2</v>
      </c>
      <c r="C13" s="13">
        <v>3</v>
      </c>
      <c r="D13" s="14">
        <v>4</v>
      </c>
      <c r="E13" s="14">
        <v>5</v>
      </c>
      <c r="F13" s="14">
        <v>6</v>
      </c>
      <c r="G13" s="14">
        <v>7</v>
      </c>
      <c r="H13" s="510">
        <v>8</v>
      </c>
      <c r="K13" s="6"/>
      <c r="L13" s="6"/>
      <c r="M13" s="6"/>
      <c r="N13" s="6"/>
      <c r="O13" s="6"/>
      <c r="P13" s="6"/>
      <c r="Q13" s="6"/>
    </row>
    <row r="14" spans="1:8" ht="15.75" customHeight="1" thickBot="1">
      <c r="A14" s="575" t="s">
        <v>84</v>
      </c>
      <c r="B14" s="576"/>
      <c r="C14" s="576"/>
      <c r="D14" s="576"/>
      <c r="E14" s="576"/>
      <c r="F14" s="576"/>
      <c r="G14" s="576"/>
      <c r="H14" s="577"/>
    </row>
    <row r="15" spans="1:18" ht="15.75" customHeight="1">
      <c r="A15" s="477" t="s">
        <v>31</v>
      </c>
      <c r="B15" s="16" t="s">
        <v>7</v>
      </c>
      <c r="C15" s="17"/>
      <c r="D15" s="17"/>
      <c r="E15" s="17"/>
      <c r="F15" s="18"/>
      <c r="G15" s="18"/>
      <c r="H15" s="19"/>
      <c r="R15" s="6"/>
    </row>
    <row r="16" spans="1:15" ht="15.75" customHeight="1">
      <c r="A16" s="261"/>
      <c r="B16" s="20" t="s">
        <v>54</v>
      </c>
      <c r="C16" s="21"/>
      <c r="D16" s="21"/>
      <c r="E16" s="21"/>
      <c r="F16" s="22"/>
      <c r="G16" s="22"/>
      <c r="H16" s="23"/>
      <c r="K16" s="5"/>
      <c r="L16" s="5"/>
      <c r="M16" s="5"/>
      <c r="N16" s="5"/>
      <c r="O16" s="5"/>
    </row>
    <row r="17" spans="1:8" ht="15.75" customHeight="1">
      <c r="A17" s="262">
        <v>1</v>
      </c>
      <c r="B17" s="24" t="s">
        <v>29</v>
      </c>
      <c r="C17" s="25">
        <f>SUM(C18:C21)</f>
        <v>23404</v>
      </c>
      <c r="D17" s="25">
        <f>SUM(D18:D21)</f>
        <v>40.01</v>
      </c>
      <c r="E17" s="26">
        <f aca="true" t="shared" si="0" ref="E17:E26">F17/C17*1000</f>
        <v>47.68590839172792</v>
      </c>
      <c r="F17" s="27">
        <f>SUM(F18:F21)</f>
        <v>1116.0410000000002</v>
      </c>
      <c r="G17" s="27">
        <f>SUM(G18:G21)</f>
        <v>0</v>
      </c>
      <c r="H17" s="28">
        <f>SUM(H18:H21)</f>
        <v>1115.661</v>
      </c>
    </row>
    <row r="18" spans="1:16" ht="15.75" customHeight="1">
      <c r="A18" s="475"/>
      <c r="B18" s="29" t="s">
        <v>95</v>
      </c>
      <c r="C18" s="30">
        <v>330</v>
      </c>
      <c r="D18" s="30">
        <v>0.65</v>
      </c>
      <c r="E18" s="31">
        <f t="shared" si="0"/>
        <v>10.190909090909091</v>
      </c>
      <c r="F18" s="32">
        <v>3.363</v>
      </c>
      <c r="G18" s="32"/>
      <c r="H18" s="33">
        <v>3.363</v>
      </c>
      <c r="K18" s="5"/>
      <c r="L18" s="5"/>
      <c r="M18" s="5"/>
      <c r="N18" s="5"/>
      <c r="O18" s="5"/>
      <c r="P18" s="5"/>
    </row>
    <row r="19" spans="1:15" ht="15.75" customHeight="1">
      <c r="A19" s="475"/>
      <c r="B19" s="29" t="s">
        <v>98</v>
      </c>
      <c r="C19" s="30">
        <v>13881</v>
      </c>
      <c r="D19" s="30">
        <v>26.36</v>
      </c>
      <c r="E19" s="31">
        <f t="shared" si="0"/>
        <v>42.50659174411065</v>
      </c>
      <c r="F19" s="32">
        <v>590.034</v>
      </c>
      <c r="G19" s="32"/>
      <c r="H19" s="33">
        <v>590.034</v>
      </c>
      <c r="K19" s="5"/>
      <c r="L19" s="5"/>
      <c r="M19" s="5"/>
      <c r="N19" s="5"/>
      <c r="O19" s="5"/>
    </row>
    <row r="20" spans="1:16" ht="15.75" customHeight="1">
      <c r="A20" s="475"/>
      <c r="B20" s="29" t="s">
        <v>99</v>
      </c>
      <c r="C20" s="30">
        <v>8800</v>
      </c>
      <c r="D20" s="30">
        <v>10</v>
      </c>
      <c r="E20" s="31">
        <f t="shared" si="0"/>
        <v>57.839772727272724</v>
      </c>
      <c r="F20" s="32">
        <v>508.99</v>
      </c>
      <c r="G20" s="32"/>
      <c r="H20" s="33">
        <v>508.61</v>
      </c>
      <c r="K20" s="5"/>
      <c r="L20" s="5"/>
      <c r="M20" s="5"/>
      <c r="N20" s="5"/>
      <c r="O20" s="5"/>
      <c r="P20" s="5"/>
    </row>
    <row r="21" spans="1:16" ht="15.75" customHeight="1">
      <c r="A21" s="476"/>
      <c r="B21" s="34" t="s">
        <v>100</v>
      </c>
      <c r="C21" s="35">
        <v>393</v>
      </c>
      <c r="D21" s="35">
        <v>3</v>
      </c>
      <c r="E21" s="31">
        <f t="shared" si="0"/>
        <v>34.74300254452926</v>
      </c>
      <c r="F21" s="36">
        <v>13.654</v>
      </c>
      <c r="G21" s="36"/>
      <c r="H21" s="37">
        <v>13.654</v>
      </c>
      <c r="K21" s="5"/>
      <c r="L21" s="5"/>
      <c r="M21" s="5"/>
      <c r="N21" s="5"/>
      <c r="O21" s="5"/>
      <c r="P21" s="5"/>
    </row>
    <row r="22" spans="1:8" ht="15.75" customHeight="1">
      <c r="A22" s="259">
        <v>2</v>
      </c>
      <c r="B22" s="48" t="s">
        <v>17</v>
      </c>
      <c r="C22" s="39">
        <f>SUM(C23:C26)</f>
        <v>20553</v>
      </c>
      <c r="D22" s="39">
        <f>SUM(D23:D26)</f>
        <v>60.14</v>
      </c>
      <c r="E22" s="40">
        <f t="shared" si="0"/>
        <v>52.04578407045201</v>
      </c>
      <c r="F22" s="41">
        <f>SUM(F23:F26)</f>
        <v>1069.6970000000001</v>
      </c>
      <c r="G22" s="41">
        <f>SUM(G23:G26)</f>
        <v>0</v>
      </c>
      <c r="H22" s="42">
        <f>SUM(H23:H26)</f>
        <v>1069.1570000000002</v>
      </c>
    </row>
    <row r="23" spans="1:8" ht="15.75" customHeight="1">
      <c r="A23" s="475"/>
      <c r="B23" s="43" t="s">
        <v>121</v>
      </c>
      <c r="C23" s="30">
        <v>1200</v>
      </c>
      <c r="D23" s="30">
        <v>2.3</v>
      </c>
      <c r="E23" s="31">
        <f t="shared" si="0"/>
        <v>18.778333333333332</v>
      </c>
      <c r="F23" s="32">
        <v>22.534</v>
      </c>
      <c r="G23" s="32"/>
      <c r="H23" s="33">
        <v>22.534</v>
      </c>
    </row>
    <row r="24" spans="1:8" ht="15.75" customHeight="1">
      <c r="A24" s="475"/>
      <c r="B24" s="29" t="s">
        <v>98</v>
      </c>
      <c r="C24" s="30">
        <f>11648+840</f>
        <v>12488</v>
      </c>
      <c r="D24" s="30">
        <f>37.64+3</f>
        <v>40.64</v>
      </c>
      <c r="E24" s="31">
        <f t="shared" si="0"/>
        <v>50.65775144138373</v>
      </c>
      <c r="F24" s="32">
        <f>586.364+46.25</f>
        <v>632.614</v>
      </c>
      <c r="G24" s="32"/>
      <c r="H24" s="33">
        <f>46.25+586.364</f>
        <v>632.614</v>
      </c>
    </row>
    <row r="25" spans="1:8" ht="15.75" customHeight="1">
      <c r="A25" s="475"/>
      <c r="B25" s="43" t="s">
        <v>99</v>
      </c>
      <c r="C25" s="30">
        <v>6640</v>
      </c>
      <c r="D25" s="30">
        <v>16.2</v>
      </c>
      <c r="E25" s="31">
        <f t="shared" si="0"/>
        <v>62.17921686746988</v>
      </c>
      <c r="F25" s="32">
        <v>412.87</v>
      </c>
      <c r="G25" s="32"/>
      <c r="H25" s="33">
        <v>412.33</v>
      </c>
    </row>
    <row r="26" spans="1:8" ht="15.75" customHeight="1">
      <c r="A26" s="263"/>
      <c r="B26" s="49" t="s">
        <v>100</v>
      </c>
      <c r="C26" s="44">
        <v>225</v>
      </c>
      <c r="D26" s="44">
        <v>1</v>
      </c>
      <c r="E26" s="45">
        <f t="shared" si="0"/>
        <v>7.4622222222222225</v>
      </c>
      <c r="F26" s="46">
        <v>1.679</v>
      </c>
      <c r="G26" s="46"/>
      <c r="H26" s="47">
        <v>1.679</v>
      </c>
    </row>
    <row r="27" spans="1:8" ht="15.75" customHeight="1">
      <c r="A27" s="259">
        <v>3</v>
      </c>
      <c r="B27" s="50" t="s">
        <v>60</v>
      </c>
      <c r="C27" s="39">
        <f>SUM(C28)</f>
        <v>60</v>
      </c>
      <c r="D27" s="39">
        <f>SUM(D28)</f>
        <v>0.8</v>
      </c>
      <c r="E27" s="58">
        <f>F27/C27*1000</f>
        <v>50</v>
      </c>
      <c r="F27" s="41">
        <f>SUM(F28)</f>
        <v>3</v>
      </c>
      <c r="G27" s="41">
        <f>SUM(G28)</f>
        <v>3</v>
      </c>
      <c r="H27" s="42">
        <f>SUM(H28)</f>
        <v>0</v>
      </c>
    </row>
    <row r="28" spans="1:8" ht="15.75" customHeight="1">
      <c r="A28" s="263"/>
      <c r="B28" s="403" t="s">
        <v>100</v>
      </c>
      <c r="C28" s="44">
        <v>60</v>
      </c>
      <c r="D28" s="44">
        <v>0.8</v>
      </c>
      <c r="E28" s="45">
        <f>F28/C28*1000</f>
        <v>50</v>
      </c>
      <c r="F28" s="46">
        <v>3</v>
      </c>
      <c r="G28" s="46">
        <v>3</v>
      </c>
      <c r="H28" s="47"/>
    </row>
    <row r="29" spans="1:8" ht="15.75" customHeight="1">
      <c r="A29" s="259">
        <v>4</v>
      </c>
      <c r="B29" s="48" t="s">
        <v>30</v>
      </c>
      <c r="C29" s="39">
        <f>C30</f>
        <v>40</v>
      </c>
      <c r="D29" s="39">
        <f>D30</f>
        <v>0.6</v>
      </c>
      <c r="E29" s="40">
        <f>F29/C29*1000</f>
        <v>34.99999999999999</v>
      </c>
      <c r="F29" s="41">
        <f>F30</f>
        <v>1.4</v>
      </c>
      <c r="G29" s="41"/>
      <c r="H29" s="42">
        <f>H30</f>
        <v>1.4</v>
      </c>
    </row>
    <row r="30" spans="1:8" ht="15.75" customHeight="1">
      <c r="A30" s="263"/>
      <c r="B30" s="49" t="s">
        <v>163</v>
      </c>
      <c r="C30" s="44">
        <v>40</v>
      </c>
      <c r="D30" s="44">
        <v>0.6</v>
      </c>
      <c r="E30" s="45">
        <f>F30/C30*1000</f>
        <v>34.99999999999999</v>
      </c>
      <c r="F30" s="46">
        <v>1.4</v>
      </c>
      <c r="G30" s="46"/>
      <c r="H30" s="47">
        <v>1.4</v>
      </c>
    </row>
    <row r="31" spans="1:8" ht="15.75" customHeight="1">
      <c r="A31" s="259">
        <v>5</v>
      </c>
      <c r="B31" s="48" t="s">
        <v>18</v>
      </c>
      <c r="C31" s="39">
        <f>SUM(C32:C33)</f>
        <v>945</v>
      </c>
      <c r="D31" s="39">
        <f>SUM(D32:D33)</f>
        <v>1.85</v>
      </c>
      <c r="E31" s="40">
        <f aca="true" t="shared" si="1" ref="E31:E41">F31/C31*1000</f>
        <v>6.085714285714286</v>
      </c>
      <c r="F31" s="41">
        <f>SUM(F32:F33)</f>
        <v>5.751</v>
      </c>
      <c r="G31" s="41">
        <f>SUM(G32:G33)</f>
        <v>0</v>
      </c>
      <c r="H31" s="42">
        <f>SUM(H32:H33)</f>
        <v>5.751</v>
      </c>
    </row>
    <row r="32" spans="1:8" ht="15.75" customHeight="1">
      <c r="A32" s="475"/>
      <c r="B32" s="43" t="s">
        <v>163</v>
      </c>
      <c r="C32" s="30">
        <v>45</v>
      </c>
      <c r="D32" s="30">
        <v>0.85</v>
      </c>
      <c r="E32" s="31">
        <f t="shared" si="1"/>
        <v>12</v>
      </c>
      <c r="F32" s="32">
        <v>0.54</v>
      </c>
      <c r="G32" s="32"/>
      <c r="H32" s="33">
        <v>0.54</v>
      </c>
    </row>
    <row r="33" spans="1:8" ht="15.75" customHeight="1">
      <c r="A33" s="265"/>
      <c r="B33" s="250" t="s">
        <v>100</v>
      </c>
      <c r="C33" s="76">
        <v>900</v>
      </c>
      <c r="D33" s="76">
        <v>1</v>
      </c>
      <c r="E33" s="31">
        <f t="shared" si="1"/>
        <v>5.79</v>
      </c>
      <c r="F33" s="77">
        <v>5.211</v>
      </c>
      <c r="G33" s="77"/>
      <c r="H33" s="78">
        <v>5.211</v>
      </c>
    </row>
    <row r="34" spans="1:8" ht="15.75" customHeight="1">
      <c r="A34" s="259">
        <v>6</v>
      </c>
      <c r="B34" s="48" t="s">
        <v>76</v>
      </c>
      <c r="C34" s="39">
        <f>C35</f>
        <v>50</v>
      </c>
      <c r="D34" s="39">
        <f>D35</f>
        <v>0.8</v>
      </c>
      <c r="E34" s="40">
        <f t="shared" si="1"/>
        <v>13.000000000000002</v>
      </c>
      <c r="F34" s="41">
        <f>F35</f>
        <v>0.65</v>
      </c>
      <c r="G34" s="41"/>
      <c r="H34" s="42">
        <f>H35</f>
        <v>0.65</v>
      </c>
    </row>
    <row r="35" spans="1:8" ht="15.75" customHeight="1">
      <c r="A35" s="263"/>
      <c r="B35" s="49" t="s">
        <v>163</v>
      </c>
      <c r="C35" s="44">
        <v>50</v>
      </c>
      <c r="D35" s="44">
        <v>0.8</v>
      </c>
      <c r="E35" s="45">
        <f t="shared" si="1"/>
        <v>13.000000000000002</v>
      </c>
      <c r="F35" s="46">
        <v>0.65</v>
      </c>
      <c r="G35" s="46"/>
      <c r="H35" s="47">
        <v>0.65</v>
      </c>
    </row>
    <row r="36" spans="1:8" ht="15.75" customHeight="1">
      <c r="A36" s="265">
        <v>7</v>
      </c>
      <c r="B36" s="60" t="s">
        <v>49</v>
      </c>
      <c r="C36" s="61">
        <f>SUM(C37:C38)</f>
        <v>117</v>
      </c>
      <c r="D36" s="61">
        <f>SUM(D37:D38)</f>
        <v>1.2</v>
      </c>
      <c r="E36" s="72">
        <f t="shared" si="1"/>
        <v>8.179487179487179</v>
      </c>
      <c r="F36" s="61">
        <f>SUM(F37:F38)</f>
        <v>0.957</v>
      </c>
      <c r="G36" s="74">
        <f>SUM(G37:G38)</f>
        <v>0.84</v>
      </c>
      <c r="H36" s="63">
        <f>SUM(H37:H38)</f>
        <v>0.117</v>
      </c>
    </row>
    <row r="37" spans="1:8" ht="15.75" customHeight="1">
      <c r="A37" s="266"/>
      <c r="B37" s="250" t="s">
        <v>98</v>
      </c>
      <c r="C37" s="76">
        <v>108</v>
      </c>
      <c r="D37" s="76">
        <v>1</v>
      </c>
      <c r="E37" s="62">
        <f t="shared" si="1"/>
        <v>7.777777777777778</v>
      </c>
      <c r="F37" s="77">
        <v>0.84</v>
      </c>
      <c r="G37" s="77">
        <v>0.84</v>
      </c>
      <c r="H37" s="78"/>
    </row>
    <row r="38" spans="1:8" ht="15.75" customHeight="1">
      <c r="A38" s="475"/>
      <c r="B38" s="43" t="s">
        <v>99</v>
      </c>
      <c r="C38" s="30">
        <v>9</v>
      </c>
      <c r="D38" s="30">
        <v>0.2</v>
      </c>
      <c r="E38" s="31">
        <f t="shared" si="1"/>
        <v>13.000000000000002</v>
      </c>
      <c r="F38" s="32">
        <v>0.117</v>
      </c>
      <c r="G38" s="32"/>
      <c r="H38" s="33">
        <v>0.117</v>
      </c>
    </row>
    <row r="39" spans="1:8" ht="15.75" customHeight="1">
      <c r="A39" s="259">
        <v>8</v>
      </c>
      <c r="B39" s="48" t="s">
        <v>50</v>
      </c>
      <c r="C39" s="39">
        <f>SUM(C40:C41)</f>
        <v>90</v>
      </c>
      <c r="D39" s="39">
        <f>SUM(D40:D41)</f>
        <v>0.4</v>
      </c>
      <c r="E39" s="40">
        <f t="shared" si="1"/>
        <v>38.833333333333336</v>
      </c>
      <c r="F39" s="41">
        <f>SUM(F40:F41)</f>
        <v>3.495</v>
      </c>
      <c r="G39" s="41">
        <f>SUM(G40:G41)</f>
        <v>0</v>
      </c>
      <c r="H39" s="42">
        <f>SUM(H40:H41)</f>
        <v>3.495</v>
      </c>
    </row>
    <row r="40" spans="1:8" ht="15.75" customHeight="1">
      <c r="A40" s="264"/>
      <c r="B40" s="53" t="s">
        <v>163</v>
      </c>
      <c r="C40" s="54">
        <v>75</v>
      </c>
      <c r="D40" s="54">
        <v>0.3</v>
      </c>
      <c r="E40" s="55">
        <f t="shared" si="1"/>
        <v>41.99999999999999</v>
      </c>
      <c r="F40" s="56">
        <v>3.15</v>
      </c>
      <c r="G40" s="56"/>
      <c r="H40" s="57">
        <v>3.15</v>
      </c>
    </row>
    <row r="41" spans="1:8" ht="15.75" customHeight="1">
      <c r="A41" s="476"/>
      <c r="B41" s="59" t="s">
        <v>99</v>
      </c>
      <c r="C41" s="35">
        <v>15</v>
      </c>
      <c r="D41" s="35">
        <v>0.1</v>
      </c>
      <c r="E41" s="52">
        <f t="shared" si="1"/>
        <v>23</v>
      </c>
      <c r="F41" s="36">
        <v>0.345</v>
      </c>
      <c r="G41" s="36"/>
      <c r="H41" s="37">
        <v>0.345</v>
      </c>
    </row>
    <row r="42" spans="1:8" ht="15.75" customHeight="1">
      <c r="A42" s="259">
        <v>9</v>
      </c>
      <c r="B42" s="50" t="s">
        <v>192</v>
      </c>
      <c r="C42" s="39">
        <f>SUM(C43)</f>
        <v>280</v>
      </c>
      <c r="D42" s="39">
        <f>SUM(D43)</f>
        <v>1.5</v>
      </c>
      <c r="E42" s="40">
        <f>F42/C42*1000</f>
        <v>57.857142857142854</v>
      </c>
      <c r="F42" s="41">
        <f>SUM(F43)</f>
        <v>16.2</v>
      </c>
      <c r="G42" s="41">
        <f>SUM(G43)</f>
        <v>0</v>
      </c>
      <c r="H42" s="42">
        <f>SUM(H43)</f>
        <v>16.2</v>
      </c>
    </row>
    <row r="43" spans="1:8" ht="15.75" customHeight="1">
      <c r="A43" s="263"/>
      <c r="B43" s="403" t="s">
        <v>98</v>
      </c>
      <c r="C43" s="44">
        <v>280</v>
      </c>
      <c r="D43" s="44">
        <v>1.5</v>
      </c>
      <c r="E43" s="45">
        <f>F43/C43*1000</f>
        <v>57.857142857142854</v>
      </c>
      <c r="F43" s="46">
        <v>16.2</v>
      </c>
      <c r="G43" s="46"/>
      <c r="H43" s="47">
        <v>16.2</v>
      </c>
    </row>
    <row r="44" spans="1:8" ht="15.75" customHeight="1">
      <c r="A44" s="259">
        <v>10</v>
      </c>
      <c r="B44" s="48" t="s">
        <v>20</v>
      </c>
      <c r="C44" s="39">
        <f>SUM(C45:C46)</f>
        <v>6020</v>
      </c>
      <c r="D44" s="39">
        <f>SUM(D45:D46)</f>
        <v>6.67</v>
      </c>
      <c r="E44" s="40">
        <f>F44/C44*1000</f>
        <v>65.24252491694352</v>
      </c>
      <c r="F44" s="41">
        <f>SUM(F45:F46)</f>
        <v>392.76</v>
      </c>
      <c r="G44" s="41">
        <f>SUM(G45:G46)</f>
        <v>0</v>
      </c>
      <c r="H44" s="42">
        <f>SUM(H45:H46)</f>
        <v>392.76</v>
      </c>
    </row>
    <row r="45" spans="1:8" ht="15.75" customHeight="1">
      <c r="A45" s="475"/>
      <c r="B45" s="43" t="s">
        <v>98</v>
      </c>
      <c r="C45" s="30">
        <f>1000</f>
        <v>1000</v>
      </c>
      <c r="D45" s="30">
        <f>0.77+0.5</f>
        <v>1.27</v>
      </c>
      <c r="E45" s="31">
        <f aca="true" t="shared" si="2" ref="E45:E52">F45/C45*1000</f>
        <v>29.52</v>
      </c>
      <c r="F45" s="32">
        <f>27.12+2.4</f>
        <v>29.52</v>
      </c>
      <c r="G45" s="32"/>
      <c r="H45" s="33">
        <f>27.12+2.4</f>
        <v>29.52</v>
      </c>
    </row>
    <row r="46" spans="1:8" ht="15.75" customHeight="1">
      <c r="A46" s="475"/>
      <c r="B46" s="43" t="s">
        <v>99</v>
      </c>
      <c r="C46" s="30">
        <v>5020</v>
      </c>
      <c r="D46" s="30">
        <v>5.4</v>
      </c>
      <c r="E46" s="31">
        <f t="shared" si="2"/>
        <v>72.35856573705179</v>
      </c>
      <c r="F46" s="32">
        <v>363.24</v>
      </c>
      <c r="G46" s="32"/>
      <c r="H46" s="33">
        <v>363.24</v>
      </c>
    </row>
    <row r="47" spans="1:8" ht="15.75" customHeight="1">
      <c r="A47" s="259">
        <v>11</v>
      </c>
      <c r="B47" s="48" t="s">
        <v>21</v>
      </c>
      <c r="C47" s="39">
        <f>SUM(C48:C49)</f>
        <v>280</v>
      </c>
      <c r="D47" s="39">
        <f>SUM(D48:D49)</f>
        <v>0.30000000000000004</v>
      </c>
      <c r="E47" s="40">
        <f t="shared" si="2"/>
        <v>62.66785714285715</v>
      </c>
      <c r="F47" s="41">
        <f>SUM(F48:F49)</f>
        <v>17.547</v>
      </c>
      <c r="G47" s="41">
        <f>SUM(G48:G49)</f>
        <v>0</v>
      </c>
      <c r="H47" s="42">
        <f>SUM(H48:H49)</f>
        <v>17.547</v>
      </c>
    </row>
    <row r="48" spans="1:8" ht="15.75" customHeight="1">
      <c r="A48" s="264"/>
      <c r="B48" s="53" t="s">
        <v>95</v>
      </c>
      <c r="C48" s="54">
        <v>100</v>
      </c>
      <c r="D48" s="54">
        <v>0.1</v>
      </c>
      <c r="E48" s="55">
        <f t="shared" si="2"/>
        <v>4.47</v>
      </c>
      <c r="F48" s="56">
        <v>0.447</v>
      </c>
      <c r="G48" s="56"/>
      <c r="H48" s="57">
        <v>0.447</v>
      </c>
    </row>
    <row r="49" spans="1:8" ht="15.75" customHeight="1">
      <c r="A49" s="263"/>
      <c r="B49" s="59" t="s">
        <v>99</v>
      </c>
      <c r="C49" s="44">
        <v>180</v>
      </c>
      <c r="D49" s="44">
        <v>0.2</v>
      </c>
      <c r="E49" s="45">
        <f t="shared" si="2"/>
        <v>95</v>
      </c>
      <c r="F49" s="46">
        <v>17.1</v>
      </c>
      <c r="G49" s="46"/>
      <c r="H49" s="47">
        <v>17.1</v>
      </c>
    </row>
    <row r="50" spans="1:17" s="65" customFormat="1" ht="15.75" customHeight="1">
      <c r="A50" s="259">
        <v>12</v>
      </c>
      <c r="B50" s="48" t="s">
        <v>51</v>
      </c>
      <c r="C50" s="39">
        <f>SUM(C51:C52)</f>
        <v>290</v>
      </c>
      <c r="D50" s="39">
        <f>SUM(D51:D52)</f>
        <v>3.5</v>
      </c>
      <c r="E50" s="40">
        <f t="shared" si="2"/>
        <v>37.689655172413794</v>
      </c>
      <c r="F50" s="41">
        <f>SUM(F51:F52)</f>
        <v>10.93</v>
      </c>
      <c r="G50" s="41">
        <f>SUM(G51:G52)</f>
        <v>5.84</v>
      </c>
      <c r="H50" s="42">
        <f>SUM(H51:H52)</f>
        <v>5.09</v>
      </c>
      <c r="K50" s="66"/>
      <c r="L50" s="66"/>
      <c r="M50" s="66"/>
      <c r="N50" s="66"/>
      <c r="O50" s="66"/>
      <c r="P50" s="66"/>
      <c r="Q50" s="66"/>
    </row>
    <row r="51" spans="1:8" ht="15.75" customHeight="1">
      <c r="A51" s="266"/>
      <c r="B51" s="250" t="s">
        <v>96</v>
      </c>
      <c r="C51" s="76">
        <v>53</v>
      </c>
      <c r="D51" s="76">
        <v>2</v>
      </c>
      <c r="E51" s="31">
        <f t="shared" si="2"/>
        <v>80</v>
      </c>
      <c r="F51" s="77">
        <v>4.24</v>
      </c>
      <c r="G51" s="77">
        <v>4.24</v>
      </c>
      <c r="H51" s="78"/>
    </row>
    <row r="52" spans="1:8" ht="15.75" customHeight="1">
      <c r="A52" s="475"/>
      <c r="B52" s="43" t="s">
        <v>98</v>
      </c>
      <c r="C52" s="30">
        <v>237</v>
      </c>
      <c r="D52" s="30">
        <v>1.5</v>
      </c>
      <c r="E52" s="31">
        <f t="shared" si="2"/>
        <v>28.227848101265824</v>
      </c>
      <c r="F52" s="32">
        <v>6.69</v>
      </c>
      <c r="G52" s="32">
        <v>1.6</v>
      </c>
      <c r="H52" s="33">
        <v>5.09</v>
      </c>
    </row>
    <row r="53" spans="1:8" ht="15.75" customHeight="1">
      <c r="A53" s="259">
        <v>13</v>
      </c>
      <c r="B53" s="48" t="s">
        <v>185</v>
      </c>
      <c r="C53" s="39">
        <f>SUM(C54)</f>
        <v>60</v>
      </c>
      <c r="D53" s="39">
        <f>SUM(D54)</f>
        <v>0.1</v>
      </c>
      <c r="E53" s="40">
        <f>F53/C53*1000</f>
        <v>40</v>
      </c>
      <c r="F53" s="41">
        <f>SUM(F54)</f>
        <v>2.4</v>
      </c>
      <c r="G53" s="41">
        <f>SUM(G54)</f>
        <v>0</v>
      </c>
      <c r="H53" s="42">
        <f>SUM(H54)</f>
        <v>2.4</v>
      </c>
    </row>
    <row r="54" spans="1:8" ht="15.75" customHeight="1">
      <c r="A54" s="263"/>
      <c r="B54" s="59" t="s">
        <v>99</v>
      </c>
      <c r="C54" s="44">
        <v>60</v>
      </c>
      <c r="D54" s="44">
        <v>0.1</v>
      </c>
      <c r="E54" s="45">
        <f>F54/C54*1000</f>
        <v>40</v>
      </c>
      <c r="F54" s="46">
        <v>2.4</v>
      </c>
      <c r="G54" s="46"/>
      <c r="H54" s="47">
        <v>2.4</v>
      </c>
    </row>
    <row r="55" spans="1:8" ht="15.75" customHeight="1">
      <c r="A55" s="298" t="s">
        <v>170</v>
      </c>
      <c r="B55" s="299" t="s">
        <v>131</v>
      </c>
      <c r="C55" s="300">
        <f aca="true" t="shared" si="3" ref="C55:H55">C17+C22+C27+C29+C31+C34+C36+C39+C42+C44+C47+C50+C53</f>
        <v>52189</v>
      </c>
      <c r="D55" s="300">
        <f t="shared" si="3"/>
        <v>117.86999999999999</v>
      </c>
      <c r="E55" s="300">
        <f t="shared" si="3"/>
        <v>514.287407350072</v>
      </c>
      <c r="F55" s="300">
        <f t="shared" si="3"/>
        <v>2640.828</v>
      </c>
      <c r="G55" s="300">
        <f t="shared" si="3"/>
        <v>9.68</v>
      </c>
      <c r="H55" s="467">
        <f t="shared" si="3"/>
        <v>2630.228000000001</v>
      </c>
    </row>
    <row r="56" spans="1:8" ht="15.75" customHeight="1">
      <c r="A56" s="478"/>
      <c r="B56" s="67" t="s">
        <v>55</v>
      </c>
      <c r="C56" s="68"/>
      <c r="D56" s="68"/>
      <c r="E56" s="71"/>
      <c r="F56" s="69"/>
      <c r="G56" s="69"/>
      <c r="H56" s="70"/>
    </row>
    <row r="57" spans="1:8" ht="15.75" customHeight="1">
      <c r="A57" s="265">
        <v>1</v>
      </c>
      <c r="B57" s="60" t="s">
        <v>33</v>
      </c>
      <c r="C57" s="61">
        <f>SUM(C58:C63)</f>
        <v>30615</v>
      </c>
      <c r="D57" s="61">
        <f>SUM(D58:D63)</f>
        <v>83.74000000000001</v>
      </c>
      <c r="E57" s="72">
        <f aca="true" t="shared" si="4" ref="E57:E120">F57/C57*1000</f>
        <v>21.803299036420057</v>
      </c>
      <c r="F57" s="74">
        <f>SUM(F58:F63)</f>
        <v>667.508</v>
      </c>
      <c r="G57" s="74">
        <f>SUM(G58:G63)</f>
        <v>638.473</v>
      </c>
      <c r="H57" s="75">
        <f>SUM(H58:H63)</f>
        <v>0</v>
      </c>
    </row>
    <row r="58" spans="1:8" ht="15.75" customHeight="1">
      <c r="A58" s="475"/>
      <c r="B58" s="43" t="s">
        <v>121</v>
      </c>
      <c r="C58" s="30">
        <v>6129</v>
      </c>
      <c r="D58" s="30">
        <v>9.5</v>
      </c>
      <c r="E58" s="31">
        <f t="shared" si="4"/>
        <v>15.060858215043238</v>
      </c>
      <c r="F58" s="32">
        <v>92.308</v>
      </c>
      <c r="G58" s="32">
        <v>82.633</v>
      </c>
      <c r="H58" s="33"/>
    </row>
    <row r="59" spans="1:8" ht="15.75" customHeight="1">
      <c r="A59" s="475"/>
      <c r="B59" s="43" t="s">
        <v>96</v>
      </c>
      <c r="C59" s="30">
        <v>2052</v>
      </c>
      <c r="D59" s="30">
        <v>4.5</v>
      </c>
      <c r="E59" s="31">
        <f t="shared" si="4"/>
        <v>15.209551656920079</v>
      </c>
      <c r="F59" s="32">
        <v>31.21</v>
      </c>
      <c r="G59" s="32">
        <v>31.21</v>
      </c>
      <c r="H59" s="33"/>
    </row>
    <row r="60" spans="1:8" ht="15.75" customHeight="1">
      <c r="A60" s="475"/>
      <c r="B60" s="43" t="s">
        <v>97</v>
      </c>
      <c r="C60" s="30">
        <v>3780</v>
      </c>
      <c r="D60" s="30">
        <v>11</v>
      </c>
      <c r="E60" s="31">
        <f t="shared" si="4"/>
        <v>22.142857142857146</v>
      </c>
      <c r="F60" s="32">
        <v>83.7</v>
      </c>
      <c r="G60" s="32">
        <v>83.7</v>
      </c>
      <c r="H60" s="33"/>
    </row>
    <row r="61" spans="1:15" ht="15.75" customHeight="1">
      <c r="A61" s="475"/>
      <c r="B61" s="43" t="s">
        <v>98</v>
      </c>
      <c r="C61" s="30">
        <v>9192</v>
      </c>
      <c r="D61" s="30">
        <v>24.14</v>
      </c>
      <c r="E61" s="31">
        <f t="shared" si="4"/>
        <v>21.75</v>
      </c>
      <c r="F61" s="32">
        <v>199.926</v>
      </c>
      <c r="G61" s="32">
        <v>199.926</v>
      </c>
      <c r="H61" s="33"/>
      <c r="K61" s="5"/>
      <c r="L61" s="5"/>
      <c r="M61" s="5"/>
      <c r="N61" s="5"/>
      <c r="O61" s="5"/>
    </row>
    <row r="62" spans="1:16" ht="15.75" customHeight="1">
      <c r="A62" s="475"/>
      <c r="B62" s="43" t="s">
        <v>99</v>
      </c>
      <c r="C62" s="30">
        <v>5870</v>
      </c>
      <c r="D62" s="30">
        <v>18.1</v>
      </c>
      <c r="E62" s="31">
        <f t="shared" si="4"/>
        <v>28.744463373083477</v>
      </c>
      <c r="F62" s="32">
        <v>168.73</v>
      </c>
      <c r="G62" s="32">
        <v>149.37</v>
      </c>
      <c r="H62" s="33"/>
      <c r="K62" s="5"/>
      <c r="L62" s="5"/>
      <c r="M62" s="5"/>
      <c r="N62" s="5"/>
      <c r="O62" s="5"/>
      <c r="P62" s="5"/>
    </row>
    <row r="63" spans="1:15" ht="15.75" customHeight="1">
      <c r="A63" s="476"/>
      <c r="B63" s="34" t="s">
        <v>100</v>
      </c>
      <c r="C63" s="35">
        <v>3592</v>
      </c>
      <c r="D63" s="35">
        <v>16.5</v>
      </c>
      <c r="E63" s="52">
        <f t="shared" si="4"/>
        <v>25.510579064587972</v>
      </c>
      <c r="F63" s="36">
        <v>91.634</v>
      </c>
      <c r="G63" s="36">
        <v>91.634</v>
      </c>
      <c r="H63" s="37"/>
      <c r="K63" s="5"/>
      <c r="L63" s="5"/>
      <c r="M63" s="5"/>
      <c r="N63" s="5"/>
      <c r="O63" s="5"/>
    </row>
    <row r="64" spans="1:8" ht="15.75" customHeight="1">
      <c r="A64" s="259">
        <v>2</v>
      </c>
      <c r="B64" s="48" t="s">
        <v>137</v>
      </c>
      <c r="C64" s="39">
        <f>SUM(C65:C65)</f>
        <v>260</v>
      </c>
      <c r="D64" s="39">
        <f>SUM(D65:D65)</f>
        <v>15</v>
      </c>
      <c r="E64" s="73">
        <f t="shared" si="4"/>
        <v>72.53846153846153</v>
      </c>
      <c r="F64" s="41">
        <f>SUM(F65:F65)</f>
        <v>18.86</v>
      </c>
      <c r="G64" s="41">
        <f>SUM(G65:G65)</f>
        <v>5.9</v>
      </c>
      <c r="H64" s="42">
        <f>SUM(H65:H65)</f>
        <v>12.96</v>
      </c>
    </row>
    <row r="65" spans="1:8" ht="15.75" customHeight="1">
      <c r="A65" s="476"/>
      <c r="B65" s="51" t="s">
        <v>150</v>
      </c>
      <c r="C65" s="35">
        <v>260</v>
      </c>
      <c r="D65" s="35">
        <v>15</v>
      </c>
      <c r="E65" s="52">
        <f t="shared" si="4"/>
        <v>72.53846153846153</v>
      </c>
      <c r="F65" s="36">
        <v>18.86</v>
      </c>
      <c r="G65" s="36">
        <v>5.9</v>
      </c>
      <c r="H65" s="37">
        <v>12.96</v>
      </c>
    </row>
    <row r="66" spans="1:8" ht="15.75" customHeight="1">
      <c r="A66" s="259">
        <v>3</v>
      </c>
      <c r="B66" s="48" t="s">
        <v>223</v>
      </c>
      <c r="C66" s="39">
        <f>SUM(C67)</f>
        <v>480</v>
      </c>
      <c r="D66" s="39">
        <f>SUM(D67)</f>
        <v>4</v>
      </c>
      <c r="E66" s="40">
        <f t="shared" si="4"/>
        <v>32.12916666666667</v>
      </c>
      <c r="F66" s="41">
        <f>SUM(F67)</f>
        <v>15.422</v>
      </c>
      <c r="G66" s="41">
        <f>SUM(G67)</f>
        <v>15.422</v>
      </c>
      <c r="H66" s="42">
        <f>SUM(H67)</f>
        <v>0</v>
      </c>
    </row>
    <row r="67" spans="1:8" ht="15.75" customHeight="1">
      <c r="A67" s="263"/>
      <c r="B67" s="59" t="s">
        <v>111</v>
      </c>
      <c r="C67" s="44">
        <v>480</v>
      </c>
      <c r="D67" s="44">
        <v>4</v>
      </c>
      <c r="E67" s="45">
        <f t="shared" si="4"/>
        <v>32.12916666666667</v>
      </c>
      <c r="F67" s="46">
        <v>15.422</v>
      </c>
      <c r="G67" s="46">
        <v>15.422</v>
      </c>
      <c r="H67" s="47"/>
    </row>
    <row r="68" spans="1:8" ht="15.75" customHeight="1">
      <c r="A68" s="259">
        <v>4</v>
      </c>
      <c r="B68" s="48" t="s">
        <v>22</v>
      </c>
      <c r="C68" s="39">
        <f>SUM(C69)</f>
        <v>510</v>
      </c>
      <c r="D68" s="39">
        <f>SUM(D69)</f>
        <v>12</v>
      </c>
      <c r="E68" s="40">
        <f>F68/C68*1000</f>
        <v>39.99999999999999</v>
      </c>
      <c r="F68" s="41">
        <f>SUM(F69)</f>
        <v>20.4</v>
      </c>
      <c r="G68" s="41">
        <f>SUM(G69)</f>
        <v>19.58</v>
      </c>
      <c r="H68" s="42">
        <f>SUM(H69)</f>
        <v>0</v>
      </c>
    </row>
    <row r="69" spans="1:8" ht="15.75" customHeight="1">
      <c r="A69" s="263"/>
      <c r="B69" s="59" t="s">
        <v>99</v>
      </c>
      <c r="C69" s="44">
        <v>510</v>
      </c>
      <c r="D69" s="44">
        <v>12</v>
      </c>
      <c r="E69" s="45">
        <f>F69/C69*1000</f>
        <v>39.99999999999999</v>
      </c>
      <c r="F69" s="46">
        <v>20.4</v>
      </c>
      <c r="G69" s="46">
        <v>19.58</v>
      </c>
      <c r="H69" s="47"/>
    </row>
    <row r="70" spans="1:17" s="65" customFormat="1" ht="15.75" customHeight="1">
      <c r="A70" s="259">
        <v>5</v>
      </c>
      <c r="B70" s="48" t="s">
        <v>134</v>
      </c>
      <c r="C70" s="39">
        <f>SUM(C71:C74)</f>
        <v>2530</v>
      </c>
      <c r="D70" s="39">
        <f>SUM(D71:D74)</f>
        <v>9.5</v>
      </c>
      <c r="E70" s="40">
        <f t="shared" si="4"/>
        <v>12.329644268774702</v>
      </c>
      <c r="F70" s="41">
        <f>SUM(F71:F74)</f>
        <v>31.194</v>
      </c>
      <c r="G70" s="41">
        <f>SUM(G71:G74)</f>
        <v>24.439999999999998</v>
      </c>
      <c r="H70" s="42">
        <f>SUM(H71:H74)</f>
        <v>4.8</v>
      </c>
      <c r="K70" s="66"/>
      <c r="L70" s="66"/>
      <c r="M70" s="66"/>
      <c r="N70" s="66"/>
      <c r="O70" s="66"/>
      <c r="P70" s="66"/>
      <c r="Q70" s="66"/>
    </row>
    <row r="71" spans="1:8" ht="15.75" customHeight="1">
      <c r="A71" s="266"/>
      <c r="B71" s="250" t="s">
        <v>121</v>
      </c>
      <c r="C71" s="76">
        <v>150</v>
      </c>
      <c r="D71" s="76">
        <v>1</v>
      </c>
      <c r="E71" s="62">
        <f t="shared" si="4"/>
        <v>0.6266666666666666</v>
      </c>
      <c r="F71" s="77">
        <v>0.094</v>
      </c>
      <c r="G71" s="77">
        <v>0.084</v>
      </c>
      <c r="H71" s="78"/>
    </row>
    <row r="72" spans="1:8" ht="15.75" customHeight="1">
      <c r="A72" s="266"/>
      <c r="B72" s="250" t="s">
        <v>111</v>
      </c>
      <c r="C72" s="76">
        <v>1800</v>
      </c>
      <c r="D72" s="76">
        <v>5</v>
      </c>
      <c r="E72" s="62">
        <f>F72/C72*1000</f>
        <v>12.333333333333334</v>
      </c>
      <c r="F72" s="77">
        <v>22.2</v>
      </c>
      <c r="G72" s="77">
        <v>20.256</v>
      </c>
      <c r="H72" s="78"/>
    </row>
    <row r="73" spans="1:8" ht="15.75" customHeight="1">
      <c r="A73" s="475"/>
      <c r="B73" s="43" t="s">
        <v>100</v>
      </c>
      <c r="C73" s="30">
        <v>100</v>
      </c>
      <c r="D73" s="30">
        <v>1</v>
      </c>
      <c r="E73" s="52">
        <f t="shared" si="4"/>
        <v>40.99999999999999</v>
      </c>
      <c r="F73" s="32">
        <v>4.1</v>
      </c>
      <c r="G73" s="32">
        <v>4.1</v>
      </c>
      <c r="H73" s="33"/>
    </row>
    <row r="74" spans="1:8" ht="15.75" customHeight="1">
      <c r="A74" s="263"/>
      <c r="B74" s="197" t="s">
        <v>99</v>
      </c>
      <c r="C74" s="44">
        <v>480</v>
      </c>
      <c r="D74" s="44">
        <v>2.5</v>
      </c>
      <c r="E74" s="45">
        <f t="shared" si="4"/>
        <v>10</v>
      </c>
      <c r="F74" s="46">
        <v>4.8</v>
      </c>
      <c r="G74" s="46"/>
      <c r="H74" s="47">
        <v>4.8</v>
      </c>
    </row>
    <row r="75" spans="1:8" ht="15.75" customHeight="1">
      <c r="A75" s="265">
        <v>6</v>
      </c>
      <c r="B75" s="60" t="s">
        <v>23</v>
      </c>
      <c r="C75" s="61">
        <f>SUM(C76:C76)</f>
        <v>150</v>
      </c>
      <c r="D75" s="61">
        <f>SUM(D76:D76)</f>
        <v>1.95</v>
      </c>
      <c r="E75" s="72">
        <f t="shared" si="4"/>
        <v>3</v>
      </c>
      <c r="F75" s="61">
        <f>SUM(F76:F76)</f>
        <v>0.45</v>
      </c>
      <c r="G75" s="61">
        <f>SUM(G76:G76)</f>
        <v>0.45</v>
      </c>
      <c r="H75" s="63">
        <f>SUM(H76:H76)</f>
        <v>0</v>
      </c>
    </row>
    <row r="76" spans="1:8" ht="15.75" customHeight="1">
      <c r="A76" s="263"/>
      <c r="B76" s="59" t="s">
        <v>99</v>
      </c>
      <c r="C76" s="44">
        <v>150</v>
      </c>
      <c r="D76" s="44">
        <v>1.95</v>
      </c>
      <c r="E76" s="45">
        <f t="shared" si="4"/>
        <v>3</v>
      </c>
      <c r="F76" s="46">
        <v>0.45</v>
      </c>
      <c r="G76" s="46">
        <v>0.45</v>
      </c>
      <c r="H76" s="47"/>
    </row>
    <row r="77" spans="1:8" ht="15.75" customHeight="1">
      <c r="A77" s="265">
        <v>7</v>
      </c>
      <c r="B77" s="60" t="s">
        <v>61</v>
      </c>
      <c r="C77" s="61">
        <f>SUM(C78:C83)</f>
        <v>42977</v>
      </c>
      <c r="D77" s="61">
        <f>SUM(D78:D83)</f>
        <v>5937</v>
      </c>
      <c r="E77" s="72">
        <f t="shared" si="4"/>
        <v>18.265630453498385</v>
      </c>
      <c r="F77" s="74">
        <f>SUM(F78:F83)</f>
        <v>785.0020000000001</v>
      </c>
      <c r="G77" s="74">
        <f>SUM(G78:G83)</f>
        <v>701.4970000000001</v>
      </c>
      <c r="H77" s="75">
        <f>SUM(H78:H83)</f>
        <v>60.5</v>
      </c>
    </row>
    <row r="78" spans="1:8" ht="15.75" customHeight="1">
      <c r="A78" s="266"/>
      <c r="B78" s="250" t="s">
        <v>95</v>
      </c>
      <c r="C78" s="76">
        <v>3850</v>
      </c>
      <c r="D78" s="76">
        <v>500</v>
      </c>
      <c r="E78" s="62">
        <f t="shared" si="4"/>
        <v>14.16077922077922</v>
      </c>
      <c r="F78" s="77">
        <v>54.519</v>
      </c>
      <c r="G78" s="77">
        <v>42.919</v>
      </c>
      <c r="H78" s="78">
        <v>0.8</v>
      </c>
    </row>
    <row r="79" spans="1:8" ht="15.75" customHeight="1">
      <c r="A79" s="475"/>
      <c r="B79" s="43" t="s">
        <v>96</v>
      </c>
      <c r="C79" s="30">
        <v>198</v>
      </c>
      <c r="D79" s="30">
        <v>80</v>
      </c>
      <c r="E79" s="31">
        <f t="shared" si="4"/>
        <v>17.525252525252526</v>
      </c>
      <c r="F79" s="32">
        <v>3.47</v>
      </c>
      <c r="G79" s="32">
        <v>3.47</v>
      </c>
      <c r="H79" s="33"/>
    </row>
    <row r="80" spans="1:8" ht="15.75" customHeight="1">
      <c r="A80" s="539"/>
      <c r="B80" s="51" t="s">
        <v>111</v>
      </c>
      <c r="C80" s="35">
        <v>4188</v>
      </c>
      <c r="D80" s="35">
        <v>350</v>
      </c>
      <c r="E80" s="31">
        <f t="shared" si="4"/>
        <v>4.35792741165234</v>
      </c>
      <c r="F80" s="36">
        <v>18.251</v>
      </c>
      <c r="G80" s="36">
        <v>18.251</v>
      </c>
      <c r="H80" s="37"/>
    </row>
    <row r="81" spans="1:8" ht="15.75" customHeight="1">
      <c r="A81" s="476"/>
      <c r="B81" s="51" t="s">
        <v>163</v>
      </c>
      <c r="C81" s="35">
        <v>960</v>
      </c>
      <c r="D81" s="35">
        <v>140</v>
      </c>
      <c r="E81" s="31">
        <f t="shared" si="4"/>
        <v>13.4375</v>
      </c>
      <c r="F81" s="36">
        <v>12.9</v>
      </c>
      <c r="G81" s="36">
        <v>12.9</v>
      </c>
      <c r="H81" s="37"/>
    </row>
    <row r="82" spans="1:8" ht="15.75" customHeight="1">
      <c r="A82" s="476"/>
      <c r="B82" s="51" t="s">
        <v>99</v>
      </c>
      <c r="C82" s="35">
        <v>4605</v>
      </c>
      <c r="D82" s="35">
        <v>528</v>
      </c>
      <c r="E82" s="31">
        <f t="shared" si="4"/>
        <v>17.23018458197611</v>
      </c>
      <c r="F82" s="36">
        <v>79.345</v>
      </c>
      <c r="G82" s="36">
        <v>60.66</v>
      </c>
      <c r="H82" s="37">
        <v>6.48</v>
      </c>
    </row>
    <row r="83" spans="1:8" ht="15.75" customHeight="1">
      <c r="A83" s="263"/>
      <c r="B83" s="49" t="s">
        <v>100</v>
      </c>
      <c r="C83" s="44">
        <v>29176</v>
      </c>
      <c r="D83" s="44">
        <v>4339</v>
      </c>
      <c r="E83" s="45">
        <f t="shared" si="4"/>
        <v>21.130963805867836</v>
      </c>
      <c r="F83" s="46">
        <v>616.517</v>
      </c>
      <c r="G83" s="46">
        <v>563.297</v>
      </c>
      <c r="H83" s="47">
        <v>53.22</v>
      </c>
    </row>
    <row r="84" spans="1:8" ht="15.75" customHeight="1">
      <c r="A84" s="265">
        <v>8</v>
      </c>
      <c r="B84" s="60" t="s">
        <v>143</v>
      </c>
      <c r="C84" s="61">
        <f>SUM(C85:C90)</f>
        <v>75042</v>
      </c>
      <c r="D84" s="61">
        <f>SUM(D85:D90)</f>
        <v>10566</v>
      </c>
      <c r="E84" s="72">
        <f t="shared" si="4"/>
        <v>15.726792995922285</v>
      </c>
      <c r="F84" s="74">
        <f>SUM(F85:F90)</f>
        <v>1180.17</v>
      </c>
      <c r="G84" s="74">
        <f>SUM(G85:G90)</f>
        <v>1086.069</v>
      </c>
      <c r="H84" s="75">
        <f>SUM(H85:H90)</f>
        <v>69.025</v>
      </c>
    </row>
    <row r="85" spans="1:8" ht="15.75" customHeight="1">
      <c r="A85" s="266"/>
      <c r="B85" s="250" t="s">
        <v>121</v>
      </c>
      <c r="C85" s="76">
        <v>3760</v>
      </c>
      <c r="D85" s="76">
        <v>800</v>
      </c>
      <c r="E85" s="62">
        <f t="shared" si="4"/>
        <v>13.26436170212766</v>
      </c>
      <c r="F85" s="77">
        <v>49.874</v>
      </c>
      <c r="G85" s="77">
        <v>42.674</v>
      </c>
      <c r="H85" s="78"/>
    </row>
    <row r="86" spans="1:8" ht="15.75" customHeight="1">
      <c r="A86" s="266"/>
      <c r="B86" s="250" t="s">
        <v>96</v>
      </c>
      <c r="C86" s="76">
        <v>450</v>
      </c>
      <c r="D86" s="76">
        <v>125</v>
      </c>
      <c r="E86" s="62">
        <f t="shared" si="4"/>
        <v>1.5555555555555554</v>
      </c>
      <c r="F86" s="77">
        <v>0.7</v>
      </c>
      <c r="G86" s="77">
        <v>0.7</v>
      </c>
      <c r="H86" s="78"/>
    </row>
    <row r="87" spans="1:8" ht="15.75" customHeight="1">
      <c r="A87" s="475"/>
      <c r="B87" s="43" t="s">
        <v>97</v>
      </c>
      <c r="C87" s="30">
        <v>7278</v>
      </c>
      <c r="D87" s="30">
        <v>425</v>
      </c>
      <c r="E87" s="31">
        <f t="shared" si="4"/>
        <v>6.221626820555097</v>
      </c>
      <c r="F87" s="32">
        <v>45.281</v>
      </c>
      <c r="G87" s="32">
        <v>45.081</v>
      </c>
      <c r="H87" s="33"/>
    </row>
    <row r="88" spans="1:8" ht="15.75" customHeight="1">
      <c r="A88" s="475"/>
      <c r="B88" s="43" t="s">
        <v>98</v>
      </c>
      <c r="C88" s="30">
        <v>31272</v>
      </c>
      <c r="D88" s="30">
        <v>4518</v>
      </c>
      <c r="E88" s="31">
        <f t="shared" si="4"/>
        <v>15.304553594269633</v>
      </c>
      <c r="F88" s="32">
        <v>478.604</v>
      </c>
      <c r="G88" s="32">
        <v>478.604</v>
      </c>
      <c r="H88" s="33"/>
    </row>
    <row r="89" spans="1:8" ht="15.75" customHeight="1">
      <c r="A89" s="476"/>
      <c r="B89" s="51" t="s">
        <v>99</v>
      </c>
      <c r="C89" s="35">
        <v>7981</v>
      </c>
      <c r="D89" s="35">
        <v>1065</v>
      </c>
      <c r="E89" s="31">
        <f t="shared" si="4"/>
        <v>19.02405713569728</v>
      </c>
      <c r="F89" s="36">
        <v>151.831</v>
      </c>
      <c r="G89" s="36">
        <v>88.6</v>
      </c>
      <c r="H89" s="37">
        <v>45.555</v>
      </c>
    </row>
    <row r="90" spans="1:8" ht="15.75" customHeight="1">
      <c r="A90" s="263"/>
      <c r="B90" s="49" t="s">
        <v>100</v>
      </c>
      <c r="C90" s="44">
        <v>24301</v>
      </c>
      <c r="D90" s="44">
        <v>3633</v>
      </c>
      <c r="E90" s="45">
        <f t="shared" si="4"/>
        <v>18.677420682276452</v>
      </c>
      <c r="F90" s="46">
        <v>453.88</v>
      </c>
      <c r="G90" s="46">
        <v>430.41</v>
      </c>
      <c r="H90" s="47">
        <v>23.47</v>
      </c>
    </row>
    <row r="91" spans="1:17" s="65" customFormat="1" ht="15.75" customHeight="1">
      <c r="A91" s="259">
        <v>9</v>
      </c>
      <c r="B91" s="38" t="s">
        <v>34</v>
      </c>
      <c r="C91" s="39">
        <f>SUM(C92:C93)</f>
        <v>4144</v>
      </c>
      <c r="D91" s="39">
        <f>SUM(D92:D93)</f>
        <v>680</v>
      </c>
      <c r="E91" s="40">
        <f t="shared" si="4"/>
        <v>19.367760617760613</v>
      </c>
      <c r="F91" s="41">
        <f>SUM(F92:F93)</f>
        <v>80.25999999999999</v>
      </c>
      <c r="G91" s="41">
        <f>SUM(G92:G93)</f>
        <v>80.17999999999999</v>
      </c>
      <c r="H91" s="42">
        <f>SUM(H92:H93)</f>
        <v>0</v>
      </c>
      <c r="K91" s="66"/>
      <c r="L91" s="66"/>
      <c r="M91" s="66"/>
      <c r="N91" s="66"/>
      <c r="O91" s="66"/>
      <c r="P91" s="66"/>
      <c r="Q91" s="66"/>
    </row>
    <row r="92" spans="1:8" ht="15.75" customHeight="1">
      <c r="A92" s="476"/>
      <c r="B92" s="34" t="s">
        <v>97</v>
      </c>
      <c r="C92" s="35">
        <v>894</v>
      </c>
      <c r="D92" s="35">
        <v>280</v>
      </c>
      <c r="E92" s="52">
        <f t="shared" si="4"/>
        <v>8.221476510067113</v>
      </c>
      <c r="F92" s="36">
        <v>7.35</v>
      </c>
      <c r="G92" s="36">
        <v>7.27</v>
      </c>
      <c r="H92" s="37"/>
    </row>
    <row r="93" spans="1:8" ht="15.75" customHeight="1">
      <c r="A93" s="263"/>
      <c r="B93" s="49" t="s">
        <v>100</v>
      </c>
      <c r="C93" s="44">
        <v>3250</v>
      </c>
      <c r="D93" s="44">
        <v>400</v>
      </c>
      <c r="E93" s="45">
        <f t="shared" si="4"/>
        <v>22.43384615384615</v>
      </c>
      <c r="F93" s="46">
        <v>72.91</v>
      </c>
      <c r="G93" s="46">
        <v>72.91</v>
      </c>
      <c r="H93" s="47"/>
    </row>
    <row r="94" spans="1:8" ht="15.75" customHeight="1">
      <c r="A94" s="265">
        <v>10</v>
      </c>
      <c r="B94" s="60" t="s">
        <v>35</v>
      </c>
      <c r="C94" s="61">
        <f>SUM(C95:C97)</f>
        <v>6923</v>
      </c>
      <c r="D94" s="61">
        <f>SUM(D95:D97)</f>
        <v>1175</v>
      </c>
      <c r="E94" s="72">
        <f t="shared" si="4"/>
        <v>22.067889643218262</v>
      </c>
      <c r="F94" s="74">
        <f>SUM(F95:F97)</f>
        <v>152.776</v>
      </c>
      <c r="G94" s="74">
        <f>SUM(G95:G97)</f>
        <v>139.216</v>
      </c>
      <c r="H94" s="75">
        <f>SUM(H95:H97)</f>
        <v>0</v>
      </c>
    </row>
    <row r="95" spans="1:8" ht="15.75" customHeight="1">
      <c r="A95" s="476"/>
      <c r="B95" s="51" t="s">
        <v>97</v>
      </c>
      <c r="C95" s="35">
        <v>2860</v>
      </c>
      <c r="D95" s="35">
        <v>658</v>
      </c>
      <c r="E95" s="31">
        <f t="shared" si="4"/>
        <v>19.016083916083918</v>
      </c>
      <c r="F95" s="36">
        <v>54.386</v>
      </c>
      <c r="G95" s="36">
        <v>53.986</v>
      </c>
      <c r="H95" s="37"/>
    </row>
    <row r="96" spans="1:8" ht="15.75" customHeight="1">
      <c r="A96" s="476"/>
      <c r="B96" s="51" t="s">
        <v>99</v>
      </c>
      <c r="C96" s="35">
        <v>3215</v>
      </c>
      <c r="D96" s="35">
        <v>425</v>
      </c>
      <c r="E96" s="52">
        <f t="shared" si="4"/>
        <v>24.018662519440124</v>
      </c>
      <c r="F96" s="36">
        <v>77.22</v>
      </c>
      <c r="G96" s="36">
        <v>64.06</v>
      </c>
      <c r="H96" s="37"/>
    </row>
    <row r="97" spans="1:8" ht="15.75" customHeight="1">
      <c r="A97" s="263"/>
      <c r="B97" s="49" t="s">
        <v>100</v>
      </c>
      <c r="C97" s="44">
        <v>848</v>
      </c>
      <c r="D97" s="44">
        <v>92</v>
      </c>
      <c r="E97" s="45">
        <f t="shared" si="4"/>
        <v>24.964622641509436</v>
      </c>
      <c r="F97" s="46">
        <v>21.17</v>
      </c>
      <c r="G97" s="46">
        <v>21.17</v>
      </c>
      <c r="H97" s="47"/>
    </row>
    <row r="98" spans="1:8" ht="15.75" customHeight="1">
      <c r="A98" s="265">
        <v>11</v>
      </c>
      <c r="B98" s="60" t="s">
        <v>24</v>
      </c>
      <c r="C98" s="61">
        <f>SUM(C99:C104)</f>
        <v>24060</v>
      </c>
      <c r="D98" s="61">
        <f>SUM(D99:D104)</f>
        <v>4150</v>
      </c>
      <c r="E98" s="62">
        <f t="shared" si="4"/>
        <v>22.876392352452203</v>
      </c>
      <c r="F98" s="74">
        <f>SUM(F99:F104)</f>
        <v>550.4060000000001</v>
      </c>
      <c r="G98" s="74">
        <f>SUM(G99:G104)</f>
        <v>537.4870000000001</v>
      </c>
      <c r="H98" s="75">
        <f>SUM(H99:H104)</f>
        <v>10</v>
      </c>
    </row>
    <row r="99" spans="1:8" ht="15.75" customHeight="1">
      <c r="A99" s="266"/>
      <c r="B99" s="250" t="s">
        <v>95</v>
      </c>
      <c r="C99" s="76">
        <v>205</v>
      </c>
      <c r="D99" s="76">
        <v>60</v>
      </c>
      <c r="E99" s="62">
        <f t="shared" si="4"/>
        <v>18.46829268292683</v>
      </c>
      <c r="F99" s="77">
        <v>3.786</v>
      </c>
      <c r="G99" s="77">
        <v>3.786</v>
      </c>
      <c r="H99" s="78"/>
    </row>
    <row r="100" spans="1:8" ht="15.75" customHeight="1">
      <c r="A100" s="475"/>
      <c r="B100" s="43" t="s">
        <v>96</v>
      </c>
      <c r="C100" s="30">
        <v>4658</v>
      </c>
      <c r="D100" s="30">
        <v>630</v>
      </c>
      <c r="E100" s="31">
        <f t="shared" si="4"/>
        <v>15.983254615714898</v>
      </c>
      <c r="F100" s="32">
        <v>74.45</v>
      </c>
      <c r="G100" s="32">
        <v>74.45</v>
      </c>
      <c r="H100" s="33"/>
    </row>
    <row r="101" spans="1:8" ht="15.75" customHeight="1">
      <c r="A101" s="475"/>
      <c r="B101" s="43" t="s">
        <v>111</v>
      </c>
      <c r="C101" s="30">
        <v>4590</v>
      </c>
      <c r="D101" s="30">
        <v>569</v>
      </c>
      <c r="E101" s="31">
        <f t="shared" si="4"/>
        <v>20.341830065359478</v>
      </c>
      <c r="F101" s="32">
        <v>93.369</v>
      </c>
      <c r="G101" s="32">
        <v>92.525</v>
      </c>
      <c r="H101" s="33"/>
    </row>
    <row r="102" spans="1:8" ht="15.75" customHeight="1">
      <c r="A102" s="475"/>
      <c r="B102" s="43" t="s">
        <v>98</v>
      </c>
      <c r="C102" s="30">
        <v>1675</v>
      </c>
      <c r="D102" s="30">
        <v>299</v>
      </c>
      <c r="E102" s="31">
        <f t="shared" si="4"/>
        <v>19.86865671641791</v>
      </c>
      <c r="F102" s="32">
        <v>33.28</v>
      </c>
      <c r="G102" s="32">
        <v>33.28</v>
      </c>
      <c r="H102" s="33"/>
    </row>
    <row r="103" spans="1:8" ht="15.75" customHeight="1">
      <c r="A103" s="475"/>
      <c r="B103" s="43" t="s">
        <v>99</v>
      </c>
      <c r="C103" s="30">
        <v>545</v>
      </c>
      <c r="D103" s="30">
        <v>53</v>
      </c>
      <c r="E103" s="31">
        <f t="shared" si="4"/>
        <v>22.256880733944957</v>
      </c>
      <c r="F103" s="32">
        <v>12.13</v>
      </c>
      <c r="G103" s="32">
        <v>10.055</v>
      </c>
      <c r="H103" s="33"/>
    </row>
    <row r="104" spans="1:8" ht="15.75" customHeight="1">
      <c r="A104" s="263"/>
      <c r="B104" s="49" t="s">
        <v>100</v>
      </c>
      <c r="C104" s="44">
        <v>12387</v>
      </c>
      <c r="D104" s="44">
        <v>2539</v>
      </c>
      <c r="E104" s="45">
        <f t="shared" si="4"/>
        <v>26.914587874384438</v>
      </c>
      <c r="F104" s="46">
        <v>333.391</v>
      </c>
      <c r="G104" s="46">
        <v>323.391</v>
      </c>
      <c r="H104" s="47">
        <v>10</v>
      </c>
    </row>
    <row r="105" spans="1:17" s="65" customFormat="1" ht="15.75" customHeight="1">
      <c r="A105" s="259">
        <v>12</v>
      </c>
      <c r="B105" s="48" t="s">
        <v>62</v>
      </c>
      <c r="C105" s="39">
        <f>SUM(C106:C111)</f>
        <v>65950</v>
      </c>
      <c r="D105" s="39">
        <f>SUM(D106:D111)</f>
        <v>12471</v>
      </c>
      <c r="E105" s="40">
        <f t="shared" si="4"/>
        <v>17.017558756633814</v>
      </c>
      <c r="F105" s="41">
        <f>SUM(F106:F111)</f>
        <v>1122.308</v>
      </c>
      <c r="G105" s="41">
        <f>SUM(G106:G111)</f>
        <v>1072.356</v>
      </c>
      <c r="H105" s="42">
        <f>SUM(H106:H111)</f>
        <v>38.71</v>
      </c>
      <c r="K105" s="66"/>
      <c r="L105" s="66"/>
      <c r="M105" s="66"/>
      <c r="N105" s="66"/>
      <c r="O105" s="66"/>
      <c r="P105" s="66"/>
      <c r="Q105" s="66"/>
    </row>
    <row r="106" spans="1:8" ht="15.75" customHeight="1">
      <c r="A106" s="475"/>
      <c r="B106" s="43" t="s">
        <v>121</v>
      </c>
      <c r="C106" s="30">
        <v>960</v>
      </c>
      <c r="D106" s="30">
        <v>150</v>
      </c>
      <c r="E106" s="31">
        <f t="shared" si="4"/>
        <v>14</v>
      </c>
      <c r="F106" s="32">
        <v>13.44</v>
      </c>
      <c r="G106" s="32">
        <v>6.72</v>
      </c>
      <c r="H106" s="33"/>
    </row>
    <row r="107" spans="1:8" ht="15.75" customHeight="1">
      <c r="A107" s="475"/>
      <c r="B107" s="43" t="s">
        <v>96</v>
      </c>
      <c r="C107" s="30">
        <v>8820</v>
      </c>
      <c r="D107" s="30">
        <v>2130</v>
      </c>
      <c r="E107" s="31">
        <f t="shared" si="4"/>
        <v>7.688208616780045</v>
      </c>
      <c r="F107" s="32">
        <v>67.81</v>
      </c>
      <c r="G107" s="32">
        <v>67.81</v>
      </c>
      <c r="H107" s="33"/>
    </row>
    <row r="108" spans="1:8" ht="15.75" customHeight="1">
      <c r="A108" s="475"/>
      <c r="B108" s="43" t="s">
        <v>97</v>
      </c>
      <c r="C108" s="30">
        <v>21206</v>
      </c>
      <c r="D108" s="30">
        <v>2240</v>
      </c>
      <c r="E108" s="31">
        <f t="shared" si="4"/>
        <v>14.797887390361216</v>
      </c>
      <c r="F108" s="32">
        <v>313.804</v>
      </c>
      <c r="G108" s="32">
        <v>312.66</v>
      </c>
      <c r="H108" s="33"/>
    </row>
    <row r="109" spans="1:10" ht="15.75" customHeight="1">
      <c r="A109" s="475"/>
      <c r="B109" s="43" t="s">
        <v>98</v>
      </c>
      <c r="C109" s="30">
        <v>1776</v>
      </c>
      <c r="D109" s="30">
        <v>350</v>
      </c>
      <c r="E109" s="31">
        <f t="shared" si="4"/>
        <v>16.32882882882883</v>
      </c>
      <c r="F109" s="32">
        <v>29</v>
      </c>
      <c r="G109" s="32">
        <v>29</v>
      </c>
      <c r="H109" s="33"/>
      <c r="J109" s="6"/>
    </row>
    <row r="110" spans="1:10" ht="15.75" customHeight="1">
      <c r="A110" s="476"/>
      <c r="B110" s="51" t="s">
        <v>99</v>
      </c>
      <c r="C110" s="35">
        <v>1484</v>
      </c>
      <c r="D110" s="35">
        <v>290</v>
      </c>
      <c r="E110" s="31">
        <f t="shared" si="4"/>
        <v>18.846361185983827</v>
      </c>
      <c r="F110" s="36">
        <v>27.968</v>
      </c>
      <c r="G110" s="36">
        <v>17.17</v>
      </c>
      <c r="H110" s="37">
        <v>7.42</v>
      </c>
      <c r="J110" s="6"/>
    </row>
    <row r="111" spans="1:8" ht="15.75" customHeight="1">
      <c r="A111" s="263"/>
      <c r="B111" s="49" t="s">
        <v>100</v>
      </c>
      <c r="C111" s="44">
        <v>31704</v>
      </c>
      <c r="D111" s="44">
        <v>7311</v>
      </c>
      <c r="E111" s="45">
        <f t="shared" si="4"/>
        <v>21.142001009336358</v>
      </c>
      <c r="F111" s="46">
        <v>670.286</v>
      </c>
      <c r="G111" s="46">
        <v>638.996</v>
      </c>
      <c r="H111" s="47">
        <v>31.29</v>
      </c>
    </row>
    <row r="112" spans="1:8" ht="15.75" customHeight="1">
      <c r="A112" s="265">
        <v>13</v>
      </c>
      <c r="B112" s="60" t="s">
        <v>200</v>
      </c>
      <c r="C112" s="61">
        <f>SUM(C113:C113)</f>
        <v>60</v>
      </c>
      <c r="D112" s="61">
        <f>SUM(D113:D113)</f>
        <v>0.2</v>
      </c>
      <c r="E112" s="72">
        <f>F112/C112*1000</f>
        <v>45.00000000000001</v>
      </c>
      <c r="F112" s="61">
        <f>SUM(F113:F113)</f>
        <v>2.7</v>
      </c>
      <c r="G112" s="61">
        <f>SUM(G113:G113)</f>
        <v>2.7</v>
      </c>
      <c r="H112" s="63">
        <f>SUM(H113:H113)</f>
        <v>0</v>
      </c>
    </row>
    <row r="113" spans="1:8" ht="15.75" customHeight="1">
      <c r="A113" s="263"/>
      <c r="B113" s="59" t="s">
        <v>99</v>
      </c>
      <c r="C113" s="44">
        <v>60</v>
      </c>
      <c r="D113" s="44">
        <v>0.2</v>
      </c>
      <c r="E113" s="45">
        <f>F113/C113*1000</f>
        <v>45.00000000000001</v>
      </c>
      <c r="F113" s="46">
        <v>2.7</v>
      </c>
      <c r="G113" s="46">
        <v>2.7</v>
      </c>
      <c r="H113" s="47"/>
    </row>
    <row r="114" spans="1:8" ht="15.75" customHeight="1">
      <c r="A114" s="265">
        <v>14</v>
      </c>
      <c r="B114" s="60" t="s">
        <v>172</v>
      </c>
      <c r="C114" s="61">
        <f>SUM(C115:C115)</f>
        <v>230</v>
      </c>
      <c r="D114" s="61">
        <f>SUM(D115:D115)</f>
        <v>2</v>
      </c>
      <c r="E114" s="72">
        <f t="shared" si="4"/>
        <v>65.21739130434783</v>
      </c>
      <c r="F114" s="61">
        <f>SUM(F115:F115)</f>
        <v>15</v>
      </c>
      <c r="G114" s="61">
        <f>SUM(G115:G115)</f>
        <v>15</v>
      </c>
      <c r="H114" s="63">
        <f>SUM(H115:H115)</f>
        <v>0</v>
      </c>
    </row>
    <row r="115" spans="1:8" ht="15.75" customHeight="1">
      <c r="A115" s="263"/>
      <c r="B115" s="59" t="s">
        <v>98</v>
      </c>
      <c r="C115" s="44">
        <v>230</v>
      </c>
      <c r="D115" s="44">
        <v>2</v>
      </c>
      <c r="E115" s="45">
        <f t="shared" si="4"/>
        <v>65.21739130434783</v>
      </c>
      <c r="F115" s="46">
        <v>15</v>
      </c>
      <c r="G115" s="46">
        <v>15</v>
      </c>
      <c r="H115" s="47"/>
    </row>
    <row r="116" spans="1:8" ht="15.75" customHeight="1">
      <c r="A116" s="259">
        <v>15</v>
      </c>
      <c r="B116" s="38" t="s">
        <v>187</v>
      </c>
      <c r="C116" s="39">
        <f>SUM(C117:C117)</f>
        <v>6</v>
      </c>
      <c r="D116" s="39">
        <f>SUM(D117:D117)</f>
        <v>0.1</v>
      </c>
      <c r="E116" s="40">
        <f t="shared" si="4"/>
        <v>1.4999999999999998</v>
      </c>
      <c r="F116" s="41">
        <f>SUM(F117:F117)</f>
        <v>0.009</v>
      </c>
      <c r="G116" s="41">
        <f>SUM(G117:G117)</f>
        <v>0.009</v>
      </c>
      <c r="H116" s="42">
        <f>SUM(H117:H117)</f>
        <v>0</v>
      </c>
    </row>
    <row r="117" spans="1:8" ht="15.75" customHeight="1">
      <c r="A117" s="263"/>
      <c r="B117" s="59" t="s">
        <v>99</v>
      </c>
      <c r="C117" s="44">
        <v>6</v>
      </c>
      <c r="D117" s="44">
        <v>0.1</v>
      </c>
      <c r="E117" s="45">
        <f t="shared" si="4"/>
        <v>1.4999999999999998</v>
      </c>
      <c r="F117" s="46">
        <v>0.009</v>
      </c>
      <c r="G117" s="46">
        <v>0.009</v>
      </c>
      <c r="H117" s="47"/>
    </row>
    <row r="118" spans="1:8" ht="15.75" customHeight="1">
      <c r="A118" s="265">
        <v>16</v>
      </c>
      <c r="B118" s="60" t="s">
        <v>36</v>
      </c>
      <c r="C118" s="61">
        <f>SUM(C119:C123)</f>
        <v>1039</v>
      </c>
      <c r="D118" s="61">
        <f>SUM(D119:D123)</f>
        <v>306</v>
      </c>
      <c r="E118" s="72">
        <f t="shared" si="4"/>
        <v>9.921077959576516</v>
      </c>
      <c r="F118" s="74">
        <f>SUM(F119:F123)</f>
        <v>10.308</v>
      </c>
      <c r="G118" s="74">
        <f>SUM(G119:G123)</f>
        <v>10.308</v>
      </c>
      <c r="H118" s="75">
        <f>SUM(H119:H123)</f>
        <v>0</v>
      </c>
    </row>
    <row r="119" spans="1:8" ht="15.75" customHeight="1">
      <c r="A119" s="267"/>
      <c r="B119" s="43" t="s">
        <v>121</v>
      </c>
      <c r="C119" s="30">
        <v>111</v>
      </c>
      <c r="D119" s="30">
        <v>42</v>
      </c>
      <c r="E119" s="31">
        <f t="shared" si="4"/>
        <v>13.35135135135135</v>
      </c>
      <c r="F119" s="32">
        <v>1.482</v>
      </c>
      <c r="G119" s="32">
        <v>1.482</v>
      </c>
      <c r="H119" s="33"/>
    </row>
    <row r="120" spans="1:8" ht="15.75" customHeight="1">
      <c r="A120" s="261"/>
      <c r="B120" s="53" t="s">
        <v>96</v>
      </c>
      <c r="C120" s="54">
        <v>28</v>
      </c>
      <c r="D120" s="54">
        <v>10</v>
      </c>
      <c r="E120" s="55">
        <f t="shared" si="4"/>
        <v>10.357142857142856</v>
      </c>
      <c r="F120" s="56">
        <v>0.29</v>
      </c>
      <c r="G120" s="56">
        <v>0.29</v>
      </c>
      <c r="H120" s="57"/>
    </row>
    <row r="121" spans="1:8" ht="15.75" customHeight="1">
      <c r="A121" s="476"/>
      <c r="B121" s="51" t="s">
        <v>99</v>
      </c>
      <c r="C121" s="35">
        <v>165</v>
      </c>
      <c r="D121" s="35">
        <v>14</v>
      </c>
      <c r="E121" s="52">
        <f aca="true" t="shared" si="5" ref="E121:E150">F121/C121*1000</f>
        <v>3.5515151515151513</v>
      </c>
      <c r="F121" s="36">
        <v>0.586</v>
      </c>
      <c r="G121" s="36">
        <v>0.586</v>
      </c>
      <c r="H121" s="37"/>
    </row>
    <row r="122" spans="1:8" ht="15.75" customHeight="1">
      <c r="A122" s="476"/>
      <c r="B122" s="51" t="s">
        <v>98</v>
      </c>
      <c r="C122" s="35">
        <v>435</v>
      </c>
      <c r="D122" s="35">
        <v>140</v>
      </c>
      <c r="E122" s="52">
        <f t="shared" si="5"/>
        <v>14.390804597701148</v>
      </c>
      <c r="F122" s="36">
        <v>6.26</v>
      </c>
      <c r="G122" s="36">
        <v>6.26</v>
      </c>
      <c r="H122" s="37"/>
    </row>
    <row r="123" spans="1:8" ht="15.75" customHeight="1">
      <c r="A123" s="263"/>
      <c r="B123" s="49" t="s">
        <v>100</v>
      </c>
      <c r="C123" s="44">
        <v>300</v>
      </c>
      <c r="D123" s="44">
        <v>100</v>
      </c>
      <c r="E123" s="45">
        <f t="shared" si="5"/>
        <v>5.633333333333333</v>
      </c>
      <c r="F123" s="46">
        <v>1.69</v>
      </c>
      <c r="G123" s="46">
        <v>1.69</v>
      </c>
      <c r="H123" s="47"/>
    </row>
    <row r="124" spans="1:8" ht="15.75" customHeight="1">
      <c r="A124" s="265">
        <v>17</v>
      </c>
      <c r="B124" s="60" t="s">
        <v>25</v>
      </c>
      <c r="C124" s="61">
        <f>SUM(C125:C126)</f>
        <v>1450</v>
      </c>
      <c r="D124" s="61">
        <f>SUM(D125:D126)</f>
        <v>267</v>
      </c>
      <c r="E124" s="72">
        <f t="shared" si="5"/>
        <v>15.478620689655173</v>
      </c>
      <c r="F124" s="74">
        <f>SUM(F125:F126)</f>
        <v>22.444000000000003</v>
      </c>
      <c r="G124" s="74">
        <f>SUM(G125:G126)</f>
        <v>22.444000000000003</v>
      </c>
      <c r="H124" s="75">
        <f>SUM(H125:H126)</f>
        <v>0</v>
      </c>
    </row>
    <row r="125" spans="1:8" ht="15.75" customHeight="1">
      <c r="A125" s="264"/>
      <c r="B125" s="53" t="s">
        <v>121</v>
      </c>
      <c r="C125" s="54">
        <v>100</v>
      </c>
      <c r="D125" s="54">
        <v>30</v>
      </c>
      <c r="E125" s="55">
        <f t="shared" si="5"/>
        <v>9.14</v>
      </c>
      <c r="F125" s="56">
        <v>0.914</v>
      </c>
      <c r="G125" s="56">
        <v>0.914</v>
      </c>
      <c r="H125" s="57"/>
    </row>
    <row r="126" spans="1:8" ht="15" customHeight="1">
      <c r="A126" s="263"/>
      <c r="B126" s="59" t="s">
        <v>98</v>
      </c>
      <c r="C126" s="44">
        <v>1350</v>
      </c>
      <c r="D126" s="44">
        <v>237</v>
      </c>
      <c r="E126" s="45">
        <f t="shared" si="5"/>
        <v>15.94814814814815</v>
      </c>
      <c r="F126" s="46">
        <v>21.53</v>
      </c>
      <c r="G126" s="46">
        <v>21.53</v>
      </c>
      <c r="H126" s="47"/>
    </row>
    <row r="127" spans="1:17" ht="15.75" customHeight="1">
      <c r="A127" s="265">
        <v>18</v>
      </c>
      <c r="B127" s="60" t="s">
        <v>26</v>
      </c>
      <c r="C127" s="61">
        <f>SUM(C128:C129)</f>
        <v>386</v>
      </c>
      <c r="D127" s="61">
        <f>SUM(D128:D129)</f>
        <v>0.6499999999999999</v>
      </c>
      <c r="E127" s="72">
        <f t="shared" si="5"/>
        <v>22.694300518134714</v>
      </c>
      <c r="F127" s="74">
        <f>SUM(F128:F129)</f>
        <v>8.76</v>
      </c>
      <c r="G127" s="74">
        <f>SUM(G128:G129)</f>
        <v>8.76</v>
      </c>
      <c r="H127" s="75">
        <f>SUM(H128:H129)</f>
        <v>0</v>
      </c>
      <c r="K127" s="5"/>
      <c r="L127" s="5"/>
      <c r="M127" s="5"/>
      <c r="N127" s="5"/>
      <c r="O127" s="5"/>
      <c r="P127" s="5"/>
      <c r="Q127" s="5"/>
    </row>
    <row r="128" spans="1:17" ht="15.75" customHeight="1">
      <c r="A128" s="475"/>
      <c r="B128" s="43" t="s">
        <v>99</v>
      </c>
      <c r="C128" s="30">
        <v>250</v>
      </c>
      <c r="D128" s="30">
        <v>0.35</v>
      </c>
      <c r="E128" s="31">
        <f t="shared" si="5"/>
        <v>21</v>
      </c>
      <c r="F128" s="32">
        <v>5.25</v>
      </c>
      <c r="G128" s="32">
        <v>5.25</v>
      </c>
      <c r="H128" s="33"/>
      <c r="K128" s="5"/>
      <c r="L128" s="5"/>
      <c r="M128" s="5"/>
      <c r="N128" s="5"/>
      <c r="O128" s="5"/>
      <c r="P128" s="5"/>
      <c r="Q128" s="5"/>
    </row>
    <row r="129" spans="1:17" ht="15.75" customHeight="1">
      <c r="A129" s="263"/>
      <c r="B129" s="49" t="s">
        <v>100</v>
      </c>
      <c r="C129" s="44">
        <v>136</v>
      </c>
      <c r="D129" s="44">
        <v>0.3</v>
      </c>
      <c r="E129" s="45">
        <f t="shared" si="5"/>
        <v>25.80882352941176</v>
      </c>
      <c r="F129" s="46">
        <v>3.51</v>
      </c>
      <c r="G129" s="46">
        <v>3.51</v>
      </c>
      <c r="H129" s="47"/>
      <c r="K129" s="5"/>
      <c r="L129" s="5"/>
      <c r="M129" s="5"/>
      <c r="N129" s="5"/>
      <c r="O129" s="5"/>
      <c r="P129" s="5"/>
      <c r="Q129" s="5"/>
    </row>
    <row r="130" spans="1:17" ht="15.75" customHeight="1">
      <c r="A130" s="259">
        <v>19</v>
      </c>
      <c r="B130" s="240" t="s">
        <v>85</v>
      </c>
      <c r="C130" s="241">
        <f>SUM(C131:C131)</f>
        <v>24</v>
      </c>
      <c r="D130" s="241">
        <f>SUM(D131:D131)</f>
        <v>0.3</v>
      </c>
      <c r="E130" s="251">
        <f t="shared" si="5"/>
        <v>4.583333333333333</v>
      </c>
      <c r="F130" s="41">
        <f>SUM(F131:F131)</f>
        <v>0.11</v>
      </c>
      <c r="G130" s="41">
        <f>SUM(G131:G131)</f>
        <v>0.11</v>
      </c>
      <c r="H130" s="42">
        <f>SUM(H131:H131)</f>
        <v>0</v>
      </c>
      <c r="K130" s="5"/>
      <c r="L130" s="5"/>
      <c r="M130" s="5"/>
      <c r="N130" s="5"/>
      <c r="O130" s="5"/>
      <c r="P130" s="5"/>
      <c r="Q130" s="5"/>
    </row>
    <row r="131" spans="1:17" ht="15.75" customHeight="1">
      <c r="A131" s="268"/>
      <c r="B131" s="243" t="s">
        <v>98</v>
      </c>
      <c r="C131" s="244">
        <v>24</v>
      </c>
      <c r="D131" s="244">
        <v>0.3</v>
      </c>
      <c r="E131" s="245">
        <f t="shared" si="5"/>
        <v>4.583333333333333</v>
      </c>
      <c r="F131" s="46">
        <v>0.11</v>
      </c>
      <c r="G131" s="46">
        <v>0.11</v>
      </c>
      <c r="H131" s="47"/>
      <c r="K131" s="5"/>
      <c r="L131" s="5"/>
      <c r="M131" s="5"/>
      <c r="N131" s="5"/>
      <c r="O131" s="5"/>
      <c r="P131" s="5"/>
      <c r="Q131" s="5"/>
    </row>
    <row r="132" spans="1:17" ht="15.75" customHeight="1">
      <c r="A132" s="259">
        <v>20</v>
      </c>
      <c r="B132" s="240" t="s">
        <v>224</v>
      </c>
      <c r="C132" s="241">
        <f>SUM(C133)</f>
        <v>600</v>
      </c>
      <c r="D132" s="241">
        <f>SUM(D133)</f>
        <v>6</v>
      </c>
      <c r="E132" s="242">
        <f t="shared" si="5"/>
        <v>17.33</v>
      </c>
      <c r="F132" s="41">
        <f>SUM(F133)</f>
        <v>10.398</v>
      </c>
      <c r="G132" s="41">
        <f>SUM(G133)</f>
        <v>0</v>
      </c>
      <c r="H132" s="42">
        <f>SUM(H133)</f>
        <v>10.002</v>
      </c>
      <c r="K132" s="5"/>
      <c r="L132" s="5"/>
      <c r="M132" s="5"/>
      <c r="N132" s="5"/>
      <c r="O132" s="5"/>
      <c r="P132" s="5"/>
      <c r="Q132" s="5"/>
    </row>
    <row r="133" spans="1:17" ht="15.75" customHeight="1">
      <c r="A133" s="268"/>
      <c r="B133" s="243" t="s">
        <v>97</v>
      </c>
      <c r="C133" s="244">
        <v>600</v>
      </c>
      <c r="D133" s="244">
        <v>6</v>
      </c>
      <c r="E133" s="245">
        <f t="shared" si="5"/>
        <v>17.33</v>
      </c>
      <c r="F133" s="46">
        <v>10.398</v>
      </c>
      <c r="G133" s="46"/>
      <c r="H133" s="47">
        <v>10.002</v>
      </c>
      <c r="K133" s="5"/>
      <c r="L133" s="5"/>
      <c r="M133" s="5"/>
      <c r="N133" s="5"/>
      <c r="O133" s="5"/>
      <c r="P133" s="5"/>
      <c r="Q133" s="5"/>
    </row>
    <row r="134" spans="1:17" ht="15.75" customHeight="1">
      <c r="A134" s="265">
        <v>21</v>
      </c>
      <c r="B134" s="60" t="s">
        <v>27</v>
      </c>
      <c r="C134" s="61">
        <f>SUM(C135:C136)</f>
        <v>381</v>
      </c>
      <c r="D134" s="61">
        <f>SUM(D135:D136)</f>
        <v>0.67</v>
      </c>
      <c r="E134" s="72">
        <f t="shared" si="5"/>
        <v>32.322834645669296</v>
      </c>
      <c r="F134" s="74">
        <f>SUM(F135:F136)</f>
        <v>12.315000000000001</v>
      </c>
      <c r="G134" s="74">
        <f>SUM(G135:G136)</f>
        <v>12.315000000000001</v>
      </c>
      <c r="H134" s="75">
        <f>SUM(H135:H136)</f>
        <v>0</v>
      </c>
      <c r="K134" s="5"/>
      <c r="L134" s="5"/>
      <c r="M134" s="5"/>
      <c r="N134" s="5"/>
      <c r="O134" s="5"/>
      <c r="P134" s="5"/>
      <c r="Q134" s="5"/>
    </row>
    <row r="135" spans="1:17" ht="15.75" customHeight="1">
      <c r="A135" s="475"/>
      <c r="B135" s="43" t="s">
        <v>99</v>
      </c>
      <c r="C135" s="30">
        <v>205</v>
      </c>
      <c r="D135" s="30">
        <v>0.27</v>
      </c>
      <c r="E135" s="31">
        <f t="shared" si="5"/>
        <v>31.000000000000004</v>
      </c>
      <c r="F135" s="32">
        <v>6.355</v>
      </c>
      <c r="G135" s="32">
        <v>6.355</v>
      </c>
      <c r="H135" s="33"/>
      <c r="K135" s="5"/>
      <c r="L135" s="5"/>
      <c r="M135" s="5"/>
      <c r="N135" s="5"/>
      <c r="O135" s="5"/>
      <c r="P135" s="5"/>
      <c r="Q135" s="5"/>
    </row>
    <row r="136" spans="1:17" ht="15.75" customHeight="1">
      <c r="A136" s="263"/>
      <c r="B136" s="49" t="s">
        <v>100</v>
      </c>
      <c r="C136" s="44">
        <v>176</v>
      </c>
      <c r="D136" s="44">
        <v>0.4</v>
      </c>
      <c r="E136" s="45">
        <f t="shared" si="5"/>
        <v>33.86363636363637</v>
      </c>
      <c r="F136" s="46">
        <v>5.96</v>
      </c>
      <c r="G136" s="46">
        <v>5.96</v>
      </c>
      <c r="H136" s="47"/>
      <c r="K136" s="5"/>
      <c r="L136" s="5"/>
      <c r="M136" s="5"/>
      <c r="N136" s="5"/>
      <c r="O136" s="5"/>
      <c r="P136" s="5"/>
      <c r="Q136" s="5"/>
    </row>
    <row r="137" spans="1:17" ht="15.75" customHeight="1">
      <c r="A137" s="261">
        <v>22</v>
      </c>
      <c r="B137" s="130" t="s">
        <v>195</v>
      </c>
      <c r="C137" s="21">
        <f>SUM(C138)</f>
        <v>132</v>
      </c>
      <c r="D137" s="21">
        <f>SUM(D138)</f>
        <v>3.5</v>
      </c>
      <c r="E137" s="139">
        <f t="shared" si="5"/>
        <v>25.681818181818183</v>
      </c>
      <c r="F137" s="22">
        <f>SUM(F138)</f>
        <v>3.39</v>
      </c>
      <c r="G137" s="22">
        <f>SUM(G138)</f>
        <v>3.39</v>
      </c>
      <c r="H137" s="23">
        <f>SUM(H138)</f>
        <v>0</v>
      </c>
      <c r="K137" s="409"/>
      <c r="L137" s="5"/>
      <c r="M137" s="5"/>
      <c r="N137" s="5"/>
      <c r="O137" s="5"/>
      <c r="P137" s="5"/>
      <c r="Q137" s="5"/>
    </row>
    <row r="138" spans="1:17" ht="15.75" customHeight="1">
      <c r="A138" s="263"/>
      <c r="B138" s="49" t="s">
        <v>100</v>
      </c>
      <c r="C138" s="44">
        <v>132</v>
      </c>
      <c r="D138" s="44">
        <v>3.5</v>
      </c>
      <c r="E138" s="45">
        <f t="shared" si="5"/>
        <v>25.681818181818183</v>
      </c>
      <c r="F138" s="46">
        <v>3.39</v>
      </c>
      <c r="G138" s="46">
        <v>3.39</v>
      </c>
      <c r="H138" s="47"/>
      <c r="K138" s="409"/>
      <c r="L138" s="5"/>
      <c r="M138" s="5"/>
      <c r="N138" s="5"/>
      <c r="O138" s="5"/>
      <c r="P138" s="5"/>
      <c r="Q138" s="5"/>
    </row>
    <row r="139" spans="1:17" ht="15.75" customHeight="1">
      <c r="A139" s="265">
        <v>23</v>
      </c>
      <c r="B139" s="60" t="s">
        <v>57</v>
      </c>
      <c r="C139" s="61">
        <f>SUM(C140:C140)</f>
        <v>120</v>
      </c>
      <c r="D139" s="61">
        <f>SUM(D140:D140)</f>
        <v>2</v>
      </c>
      <c r="E139" s="72">
        <f t="shared" si="5"/>
        <v>4</v>
      </c>
      <c r="F139" s="74">
        <f>SUM(F140:F140)</f>
        <v>0.48</v>
      </c>
      <c r="G139" s="74">
        <f>SUM(G140:G140)</f>
        <v>0</v>
      </c>
      <c r="H139" s="75">
        <f>SUM(H140:H140)</f>
        <v>0.48</v>
      </c>
      <c r="K139" s="5"/>
      <c r="L139" s="5"/>
      <c r="M139" s="5"/>
      <c r="N139" s="5"/>
      <c r="O139" s="5"/>
      <c r="P139" s="5"/>
      <c r="Q139" s="5"/>
    </row>
    <row r="140" spans="1:17" ht="15.75" customHeight="1">
      <c r="A140" s="263"/>
      <c r="B140" s="59" t="s">
        <v>163</v>
      </c>
      <c r="C140" s="44">
        <v>120</v>
      </c>
      <c r="D140" s="44">
        <v>2</v>
      </c>
      <c r="E140" s="45">
        <f t="shared" si="5"/>
        <v>4</v>
      </c>
      <c r="F140" s="46">
        <v>0.48</v>
      </c>
      <c r="G140" s="46"/>
      <c r="H140" s="47">
        <v>0.48</v>
      </c>
      <c r="K140" s="5"/>
      <c r="L140" s="5"/>
      <c r="M140" s="5"/>
      <c r="N140" s="5"/>
      <c r="O140" s="5"/>
      <c r="P140" s="5"/>
      <c r="Q140" s="5"/>
    </row>
    <row r="141" spans="1:17" ht="15.75" customHeight="1">
      <c r="A141" s="265">
        <v>24</v>
      </c>
      <c r="B141" s="60" t="s">
        <v>37</v>
      </c>
      <c r="C141" s="61">
        <f>SUM(C142:C145)</f>
        <v>7447</v>
      </c>
      <c r="D141" s="61">
        <f>SUM(D142:D145)</f>
        <v>88</v>
      </c>
      <c r="E141" s="72">
        <f t="shared" si="5"/>
        <v>8.620518329528668</v>
      </c>
      <c r="F141" s="74">
        <f>SUM(F142:F145)</f>
        <v>64.197</v>
      </c>
      <c r="G141" s="74">
        <f>SUM(G142:G145)</f>
        <v>59.214</v>
      </c>
      <c r="H141" s="75">
        <f>SUM(H142:H145)</f>
        <v>4.1579999999999995</v>
      </c>
      <c r="K141" s="5"/>
      <c r="L141" s="5"/>
      <c r="M141" s="5"/>
      <c r="N141" s="5"/>
      <c r="O141" s="5"/>
      <c r="P141" s="5"/>
      <c r="Q141" s="5"/>
    </row>
    <row r="142" spans="1:17" ht="15.75" customHeight="1">
      <c r="A142" s="475"/>
      <c r="B142" s="43" t="s">
        <v>96</v>
      </c>
      <c r="C142" s="30">
        <v>1530</v>
      </c>
      <c r="D142" s="30">
        <v>20</v>
      </c>
      <c r="E142" s="31">
        <f t="shared" si="5"/>
        <v>8.381045751633987</v>
      </c>
      <c r="F142" s="32">
        <v>12.823</v>
      </c>
      <c r="G142" s="32">
        <v>12.823</v>
      </c>
      <c r="H142" s="33"/>
      <c r="K142" s="5"/>
      <c r="L142" s="5"/>
      <c r="M142" s="5"/>
      <c r="N142" s="5"/>
      <c r="O142" s="5"/>
      <c r="P142" s="5"/>
      <c r="Q142" s="5"/>
    </row>
    <row r="143" spans="1:17" ht="15.75" customHeight="1">
      <c r="A143" s="476"/>
      <c r="B143" s="51" t="s">
        <v>99</v>
      </c>
      <c r="C143" s="35">
        <v>1563</v>
      </c>
      <c r="D143" s="35">
        <v>22</v>
      </c>
      <c r="E143" s="31">
        <f t="shared" si="5"/>
        <v>4.598208573256558</v>
      </c>
      <c r="F143" s="36">
        <v>7.187</v>
      </c>
      <c r="G143" s="36">
        <v>5.214</v>
      </c>
      <c r="H143" s="37">
        <v>1.148</v>
      </c>
      <c r="K143" s="5"/>
      <c r="L143" s="5"/>
      <c r="M143" s="5"/>
      <c r="N143" s="5"/>
      <c r="O143" s="5"/>
      <c r="P143" s="5"/>
      <c r="Q143" s="5"/>
    </row>
    <row r="144" spans="1:17" ht="15.75" customHeight="1">
      <c r="A144" s="476"/>
      <c r="B144" s="51" t="s">
        <v>98</v>
      </c>
      <c r="C144" s="35">
        <v>250</v>
      </c>
      <c r="D144" s="35">
        <v>1</v>
      </c>
      <c r="E144" s="52">
        <f t="shared" si="5"/>
        <v>3.78</v>
      </c>
      <c r="F144" s="36">
        <v>0.945</v>
      </c>
      <c r="G144" s="36">
        <v>0.945</v>
      </c>
      <c r="H144" s="37"/>
      <c r="K144" s="5"/>
      <c r="L144" s="5"/>
      <c r="M144" s="5"/>
      <c r="N144" s="5"/>
      <c r="O144" s="5"/>
      <c r="P144" s="5"/>
      <c r="Q144" s="5"/>
    </row>
    <row r="145" spans="1:17" ht="15.75" customHeight="1">
      <c r="A145" s="263"/>
      <c r="B145" s="49" t="s">
        <v>100</v>
      </c>
      <c r="C145" s="44">
        <v>4104</v>
      </c>
      <c r="D145" s="44">
        <v>45</v>
      </c>
      <c r="E145" s="45">
        <f t="shared" si="5"/>
        <v>10.536549707602338</v>
      </c>
      <c r="F145" s="46">
        <v>43.242</v>
      </c>
      <c r="G145" s="46">
        <v>40.232</v>
      </c>
      <c r="H145" s="47">
        <v>3.01</v>
      </c>
      <c r="K145" s="5"/>
      <c r="L145" s="5"/>
      <c r="M145" s="5"/>
      <c r="N145" s="5"/>
      <c r="O145" s="5"/>
      <c r="P145" s="5"/>
      <c r="Q145" s="5"/>
    </row>
    <row r="146" spans="1:17" ht="15.75" customHeight="1">
      <c r="A146" s="265">
        <v>25</v>
      </c>
      <c r="B146" s="60" t="s">
        <v>201</v>
      </c>
      <c r="C146" s="61">
        <f>SUM(C147:C147)</f>
        <v>25</v>
      </c>
      <c r="D146" s="61">
        <f>SUM(D147:D147)</f>
        <v>0.5</v>
      </c>
      <c r="E146" s="72">
        <f>F146/C146*1000</f>
        <v>15.2</v>
      </c>
      <c r="F146" s="74">
        <f>SUM(F147:F147)</f>
        <v>0.38</v>
      </c>
      <c r="G146" s="74">
        <f>SUM(G147:G147)</f>
        <v>0</v>
      </c>
      <c r="H146" s="75">
        <f>SUM(H147:H147)</f>
        <v>0.38</v>
      </c>
      <c r="K146" s="5"/>
      <c r="L146" s="5"/>
      <c r="M146" s="5"/>
      <c r="N146" s="5"/>
      <c r="O146" s="5"/>
      <c r="P146" s="5"/>
      <c r="Q146" s="5"/>
    </row>
    <row r="147" spans="1:17" ht="15.75" customHeight="1">
      <c r="A147" s="263"/>
      <c r="B147" s="59" t="s">
        <v>99</v>
      </c>
      <c r="C147" s="44">
        <v>25</v>
      </c>
      <c r="D147" s="44">
        <v>0.5</v>
      </c>
      <c r="E147" s="45">
        <f>F147/C147*1000</f>
        <v>15.2</v>
      </c>
      <c r="F147" s="46">
        <v>0.38</v>
      </c>
      <c r="G147" s="46"/>
      <c r="H147" s="47">
        <v>0.38</v>
      </c>
      <c r="K147" s="5"/>
      <c r="L147" s="5"/>
      <c r="M147" s="5"/>
      <c r="N147" s="5"/>
      <c r="O147" s="5"/>
      <c r="P147" s="5"/>
      <c r="Q147" s="5"/>
    </row>
    <row r="148" spans="1:8" ht="15.75" customHeight="1">
      <c r="A148" s="265">
        <v>26</v>
      </c>
      <c r="B148" s="60" t="s">
        <v>43</v>
      </c>
      <c r="C148" s="61">
        <f>SUM(C149:C150)</f>
        <v>250</v>
      </c>
      <c r="D148" s="61">
        <f>SUM(D149:D150)</f>
        <v>2</v>
      </c>
      <c r="E148" s="72">
        <f t="shared" si="5"/>
        <v>27.536</v>
      </c>
      <c r="F148" s="74">
        <f>SUM(F149:F150)</f>
        <v>6.884</v>
      </c>
      <c r="G148" s="74">
        <f>SUM(G149:G150)</f>
        <v>6.884</v>
      </c>
      <c r="H148" s="75">
        <f>SUM(H149:H150)</f>
        <v>0</v>
      </c>
    </row>
    <row r="149" spans="1:8" ht="15.75" customHeight="1">
      <c r="A149" s="264"/>
      <c r="B149" s="53" t="s">
        <v>96</v>
      </c>
      <c r="C149" s="54">
        <v>35</v>
      </c>
      <c r="D149" s="54">
        <v>1</v>
      </c>
      <c r="E149" s="62">
        <f t="shared" si="5"/>
        <v>19.142857142857146</v>
      </c>
      <c r="F149" s="56">
        <v>0.67</v>
      </c>
      <c r="G149" s="56">
        <v>0.67</v>
      </c>
      <c r="H149" s="57"/>
    </row>
    <row r="150" spans="1:8" ht="15.75" customHeight="1">
      <c r="A150" s="263"/>
      <c r="B150" s="59" t="s">
        <v>100</v>
      </c>
      <c r="C150" s="44">
        <v>215</v>
      </c>
      <c r="D150" s="44">
        <v>1</v>
      </c>
      <c r="E150" s="45">
        <f t="shared" si="5"/>
        <v>28.902325581395353</v>
      </c>
      <c r="F150" s="46">
        <v>6.214</v>
      </c>
      <c r="G150" s="46">
        <v>6.214</v>
      </c>
      <c r="H150" s="47"/>
    </row>
    <row r="151" spans="1:8" ht="15.75" customHeight="1">
      <c r="A151" s="265">
        <v>27</v>
      </c>
      <c r="B151" s="60" t="s">
        <v>188</v>
      </c>
      <c r="C151" s="61">
        <f>SUM(C152)</f>
        <v>2</v>
      </c>
      <c r="D151" s="61">
        <f>SUM(D152)</f>
        <v>0.4</v>
      </c>
      <c r="E151" s="408">
        <f aca="true" t="shared" si="6" ref="E151:E161">F151/C151*1000</f>
        <v>65</v>
      </c>
      <c r="F151" s="74">
        <f>SUM(F152)</f>
        <v>0.13</v>
      </c>
      <c r="G151" s="74">
        <f>SUM(G152)</f>
        <v>0.13</v>
      </c>
      <c r="H151" s="75">
        <f>SUM(H152)</f>
        <v>0</v>
      </c>
    </row>
    <row r="152" spans="1:8" ht="15.75" customHeight="1">
      <c r="A152" s="263"/>
      <c r="B152" s="59" t="s">
        <v>100</v>
      </c>
      <c r="C152" s="44">
        <v>2</v>
      </c>
      <c r="D152" s="44">
        <v>0.4</v>
      </c>
      <c r="E152" s="256">
        <f t="shared" si="6"/>
        <v>65</v>
      </c>
      <c r="F152" s="46">
        <v>0.13</v>
      </c>
      <c r="G152" s="46">
        <v>0.13</v>
      </c>
      <c r="H152" s="47"/>
    </row>
    <row r="153" spans="1:8" ht="15.75" customHeight="1">
      <c r="A153" s="265">
        <v>28</v>
      </c>
      <c r="B153" s="60" t="s">
        <v>214</v>
      </c>
      <c r="C153" s="61">
        <f>SUM(C154)</f>
        <v>132</v>
      </c>
      <c r="D153" s="61">
        <f>SUM(D154)</f>
        <v>1</v>
      </c>
      <c r="E153" s="408">
        <f>F153/C153*1000</f>
        <v>28.03030303030303</v>
      </c>
      <c r="F153" s="74">
        <f>SUM(F154)</f>
        <v>3.7</v>
      </c>
      <c r="G153" s="74">
        <f>SUM(G154)</f>
        <v>3.7</v>
      </c>
      <c r="H153" s="75">
        <f>SUM(H154)</f>
        <v>0</v>
      </c>
    </row>
    <row r="154" spans="1:8" ht="15.75" customHeight="1">
      <c r="A154" s="263"/>
      <c r="B154" s="59" t="s">
        <v>100</v>
      </c>
      <c r="C154" s="44">
        <v>132</v>
      </c>
      <c r="D154" s="44">
        <v>1</v>
      </c>
      <c r="E154" s="256">
        <f>F154/C154*1000</f>
        <v>28.03030303030303</v>
      </c>
      <c r="F154" s="46">
        <v>3.7</v>
      </c>
      <c r="G154" s="46">
        <v>3.7</v>
      </c>
      <c r="H154" s="47"/>
    </row>
    <row r="155" spans="1:8" ht="15.75" customHeight="1">
      <c r="A155" s="265">
        <v>29</v>
      </c>
      <c r="B155" s="60" t="s">
        <v>202</v>
      </c>
      <c r="C155" s="61">
        <f>SUM(C156:C156)</f>
        <v>30</v>
      </c>
      <c r="D155" s="61">
        <f>SUM(D156:D156)</f>
        <v>0.1</v>
      </c>
      <c r="E155" s="72">
        <f t="shared" si="6"/>
        <v>13.000000000000002</v>
      </c>
      <c r="F155" s="74">
        <f>SUM(F156:F156)</f>
        <v>0.39</v>
      </c>
      <c r="G155" s="74">
        <f>SUM(G156:G156)</f>
        <v>0.39</v>
      </c>
      <c r="H155" s="75">
        <f>SUM(H156:H156)</f>
        <v>0</v>
      </c>
    </row>
    <row r="156" spans="1:8" ht="15.75" customHeight="1">
      <c r="A156" s="263"/>
      <c r="B156" s="59" t="s">
        <v>99</v>
      </c>
      <c r="C156" s="44">
        <v>30</v>
      </c>
      <c r="D156" s="44">
        <v>0.1</v>
      </c>
      <c r="E156" s="45">
        <f t="shared" si="6"/>
        <v>13.000000000000002</v>
      </c>
      <c r="F156" s="46">
        <v>0.39</v>
      </c>
      <c r="G156" s="46">
        <v>0.39</v>
      </c>
      <c r="H156" s="47"/>
    </row>
    <row r="157" spans="1:8" ht="15.75" customHeight="1">
      <c r="A157" s="265">
        <v>30</v>
      </c>
      <c r="B157" s="60" t="s">
        <v>77</v>
      </c>
      <c r="C157" s="61">
        <f>SUM(C158:C159)</f>
        <v>9031</v>
      </c>
      <c r="D157" s="61">
        <f>SUM(D158:D159)</f>
        <v>470</v>
      </c>
      <c r="E157" s="408">
        <f t="shared" si="6"/>
        <v>3.111504816742332</v>
      </c>
      <c r="F157" s="74">
        <f>SUM(F158:F159)</f>
        <v>28.1</v>
      </c>
      <c r="G157" s="74">
        <f>SUM(G158:G159)</f>
        <v>24.828</v>
      </c>
      <c r="H157" s="75">
        <f>SUM(H158:H159)</f>
        <v>0</v>
      </c>
    </row>
    <row r="158" spans="1:8" ht="15.75" customHeight="1">
      <c r="A158" s="539"/>
      <c r="B158" s="51" t="s">
        <v>96</v>
      </c>
      <c r="C158" s="35">
        <v>631</v>
      </c>
      <c r="D158" s="35">
        <v>20</v>
      </c>
      <c r="E158" s="578">
        <f t="shared" si="6"/>
        <v>1.2678288431061806</v>
      </c>
      <c r="F158" s="36">
        <v>0.8</v>
      </c>
      <c r="G158" s="36">
        <v>0.8</v>
      </c>
      <c r="H158" s="37"/>
    </row>
    <row r="159" spans="1:8" ht="15.75" customHeight="1">
      <c r="A159" s="263"/>
      <c r="B159" s="59" t="s">
        <v>111</v>
      </c>
      <c r="C159" s="44">
        <v>8400</v>
      </c>
      <c r="D159" s="44">
        <v>450</v>
      </c>
      <c r="E159" s="245">
        <f t="shared" si="6"/>
        <v>3.2500000000000004</v>
      </c>
      <c r="F159" s="46">
        <v>27.3</v>
      </c>
      <c r="G159" s="46">
        <v>24.028</v>
      </c>
      <c r="H159" s="47"/>
    </row>
    <row r="160" spans="1:8" ht="15.75" customHeight="1">
      <c r="A160" s="265">
        <v>31</v>
      </c>
      <c r="B160" s="60" t="s">
        <v>213</v>
      </c>
      <c r="C160" s="61">
        <f>SUM(C161)</f>
        <v>250</v>
      </c>
      <c r="D160" s="61">
        <f>SUM(D161)</f>
        <v>30</v>
      </c>
      <c r="E160" s="408">
        <f t="shared" si="6"/>
        <v>8.32</v>
      </c>
      <c r="F160" s="74">
        <f>SUM(F161)</f>
        <v>2.08</v>
      </c>
      <c r="G160" s="74">
        <f>SUM(G161)</f>
        <v>1.78</v>
      </c>
      <c r="H160" s="75">
        <f>SUM(H161)</f>
        <v>0</v>
      </c>
    </row>
    <row r="161" spans="1:8" ht="15.75" customHeight="1">
      <c r="A161" s="263"/>
      <c r="B161" s="59" t="s">
        <v>96</v>
      </c>
      <c r="C161" s="44">
        <v>250</v>
      </c>
      <c r="D161" s="44">
        <v>30</v>
      </c>
      <c r="E161" s="256">
        <f t="shared" si="6"/>
        <v>8.32</v>
      </c>
      <c r="F161" s="46">
        <v>2.08</v>
      </c>
      <c r="G161" s="46">
        <v>1.78</v>
      </c>
      <c r="H161" s="47"/>
    </row>
    <row r="162" spans="1:8" ht="15.75" customHeight="1">
      <c r="A162" s="265">
        <v>32</v>
      </c>
      <c r="B162" s="60" t="s">
        <v>42</v>
      </c>
      <c r="C162" s="61">
        <f>SUM(C163:C163)</f>
        <v>270</v>
      </c>
      <c r="D162" s="61">
        <f>SUM(D163:D163)</f>
        <v>0.44</v>
      </c>
      <c r="E162" s="258">
        <f aca="true" t="shared" si="7" ref="E162:E182">F162/C162*1000</f>
        <v>26</v>
      </c>
      <c r="F162" s="74">
        <f>SUM(F163:F163)</f>
        <v>7.02</v>
      </c>
      <c r="G162" s="74">
        <f>SUM(G163:G163)</f>
        <v>7.02</v>
      </c>
      <c r="H162" s="75">
        <f>SUM(H163:H163)</f>
        <v>0</v>
      </c>
    </row>
    <row r="163" spans="1:16" ht="15.75" customHeight="1">
      <c r="A163" s="263"/>
      <c r="B163" s="59" t="s">
        <v>99</v>
      </c>
      <c r="C163" s="44">
        <v>270</v>
      </c>
      <c r="D163" s="44">
        <v>0.44</v>
      </c>
      <c r="E163" s="79">
        <f t="shared" si="7"/>
        <v>26</v>
      </c>
      <c r="F163" s="46">
        <v>7.02</v>
      </c>
      <c r="G163" s="46">
        <v>7.02</v>
      </c>
      <c r="H163" s="47"/>
      <c r="K163" s="80"/>
      <c r="L163" s="80"/>
      <c r="M163" s="80"/>
      <c r="N163" s="80"/>
      <c r="O163" s="80"/>
      <c r="P163" s="80"/>
    </row>
    <row r="164" spans="1:17" s="65" customFormat="1" ht="15.75" customHeight="1">
      <c r="A164" s="265">
        <v>33</v>
      </c>
      <c r="B164" s="60" t="s">
        <v>145</v>
      </c>
      <c r="C164" s="61">
        <f>SUM(C165:C165)</f>
        <v>9</v>
      </c>
      <c r="D164" s="61">
        <f>SUM(D165:D165)</f>
        <v>1.5</v>
      </c>
      <c r="E164" s="72">
        <f t="shared" si="7"/>
        <v>53.33333333333333</v>
      </c>
      <c r="F164" s="74">
        <f>SUM(F165:F165)</f>
        <v>0.48</v>
      </c>
      <c r="G164" s="74">
        <f>SUM(G165:G165)</f>
        <v>0.48</v>
      </c>
      <c r="H164" s="75">
        <f>SUM(H165:H165)</f>
        <v>0</v>
      </c>
      <c r="K164" s="66"/>
      <c r="L164" s="66"/>
      <c r="M164" s="66"/>
      <c r="N164" s="66"/>
      <c r="O164" s="66"/>
      <c r="P164" s="66"/>
      <c r="Q164" s="66"/>
    </row>
    <row r="165" spans="1:8" ht="15.75" customHeight="1">
      <c r="A165" s="268"/>
      <c r="B165" s="59" t="s">
        <v>98</v>
      </c>
      <c r="C165" s="44">
        <v>9</v>
      </c>
      <c r="D165" s="44">
        <v>1.5</v>
      </c>
      <c r="E165" s="102">
        <f t="shared" si="7"/>
        <v>53.33333333333333</v>
      </c>
      <c r="F165" s="46">
        <v>0.48</v>
      </c>
      <c r="G165" s="46">
        <v>0.48</v>
      </c>
      <c r="H165" s="47"/>
    </row>
    <row r="166" spans="1:8" ht="15.75" customHeight="1">
      <c r="A166" s="265">
        <v>34</v>
      </c>
      <c r="B166" s="60" t="s">
        <v>167</v>
      </c>
      <c r="C166" s="61">
        <f>SUM(C167:C167)</f>
        <v>30</v>
      </c>
      <c r="D166" s="61">
        <f>SUM(D167:D167)</f>
        <v>0.15</v>
      </c>
      <c r="E166" s="72">
        <f>F166/C166*1000</f>
        <v>1</v>
      </c>
      <c r="F166" s="74">
        <f>SUM(F167:F167)</f>
        <v>0.03</v>
      </c>
      <c r="G166" s="74">
        <f>SUM(G167:G167)</f>
        <v>0.03</v>
      </c>
      <c r="H166" s="75">
        <f>SUM(H167:H167)</f>
        <v>0</v>
      </c>
    </row>
    <row r="167" spans="1:8" ht="15.75" customHeight="1">
      <c r="A167" s="263"/>
      <c r="B167" s="59" t="s">
        <v>99</v>
      </c>
      <c r="C167" s="44">
        <v>30</v>
      </c>
      <c r="D167" s="44">
        <v>0.15</v>
      </c>
      <c r="E167" s="45">
        <f>F167/C167*1000</f>
        <v>1</v>
      </c>
      <c r="F167" s="46">
        <v>0.03</v>
      </c>
      <c r="G167" s="46">
        <v>0.03</v>
      </c>
      <c r="H167" s="47"/>
    </row>
    <row r="168" spans="1:8" ht="15.75" customHeight="1">
      <c r="A168" s="265">
        <v>35</v>
      </c>
      <c r="B168" s="60" t="s">
        <v>66</v>
      </c>
      <c r="C168" s="61">
        <f>SUM(C169)</f>
        <v>65</v>
      </c>
      <c r="D168" s="61">
        <f>SUM(D169)</f>
        <v>0.1</v>
      </c>
      <c r="E168" s="72">
        <f t="shared" si="7"/>
        <v>25.75384615384615</v>
      </c>
      <c r="F168" s="74">
        <f>SUM(F169)</f>
        <v>1.674</v>
      </c>
      <c r="G168" s="74">
        <f>SUM(G169)</f>
        <v>0</v>
      </c>
      <c r="H168" s="75">
        <f>SUM(H169)</f>
        <v>1.674</v>
      </c>
    </row>
    <row r="169" spans="1:8" ht="15.75" customHeight="1">
      <c r="A169" s="263"/>
      <c r="B169" s="59" t="s">
        <v>121</v>
      </c>
      <c r="C169" s="44">
        <v>65</v>
      </c>
      <c r="D169" s="44">
        <v>0.1</v>
      </c>
      <c r="E169" s="45">
        <f t="shared" si="7"/>
        <v>25.75384615384615</v>
      </c>
      <c r="F169" s="46">
        <v>1.674</v>
      </c>
      <c r="G169" s="46"/>
      <c r="H169" s="47">
        <v>1.674</v>
      </c>
    </row>
    <row r="170" spans="1:8" ht="15.75" customHeight="1">
      <c r="A170" s="265">
        <v>36</v>
      </c>
      <c r="B170" s="60" t="s">
        <v>215</v>
      </c>
      <c r="C170" s="61">
        <f>SUM(C171)</f>
        <v>6</v>
      </c>
      <c r="D170" s="61">
        <f>SUM(D171)</f>
        <v>0.2</v>
      </c>
      <c r="E170" s="408">
        <f t="shared" si="7"/>
        <v>6.666666666666667</v>
      </c>
      <c r="F170" s="74">
        <f>SUM(F171)</f>
        <v>0.04</v>
      </c>
      <c r="G170" s="74">
        <f>SUM(G171)</f>
        <v>0.04</v>
      </c>
      <c r="H170" s="75">
        <f>SUM(H171)</f>
        <v>0</v>
      </c>
    </row>
    <row r="171" spans="1:8" ht="15.75" customHeight="1">
      <c r="A171" s="263"/>
      <c r="B171" s="59" t="s">
        <v>100</v>
      </c>
      <c r="C171" s="44">
        <v>6</v>
      </c>
      <c r="D171" s="44">
        <v>0.2</v>
      </c>
      <c r="E171" s="256">
        <f t="shared" si="7"/>
        <v>6.666666666666667</v>
      </c>
      <c r="F171" s="46">
        <v>0.04</v>
      </c>
      <c r="G171" s="46">
        <v>0.04</v>
      </c>
      <c r="H171" s="47"/>
    </row>
    <row r="172" spans="1:8" ht="15.75" customHeight="1">
      <c r="A172" s="265">
        <v>37</v>
      </c>
      <c r="B172" s="60" t="s">
        <v>189</v>
      </c>
      <c r="C172" s="61">
        <f>SUM(C173:C174)</f>
        <v>130</v>
      </c>
      <c r="D172" s="61">
        <f>SUM(D173:D174)</f>
        <v>1.75</v>
      </c>
      <c r="E172" s="62">
        <f t="shared" si="7"/>
        <v>24.046153846153846</v>
      </c>
      <c r="F172" s="61">
        <f>SUM(F173:F174)</f>
        <v>3.126</v>
      </c>
      <c r="G172" s="61">
        <f>SUM(G173:G174)</f>
        <v>0.074</v>
      </c>
      <c r="H172" s="63">
        <f>SUM(H173:H174)</f>
        <v>2.766</v>
      </c>
    </row>
    <row r="173" spans="1:8" ht="15.75" customHeight="1">
      <c r="A173" s="267"/>
      <c r="B173" s="43" t="s">
        <v>121</v>
      </c>
      <c r="C173" s="30">
        <v>100</v>
      </c>
      <c r="D173" s="30">
        <v>1</v>
      </c>
      <c r="E173" s="31">
        <f t="shared" si="7"/>
        <v>27.66</v>
      </c>
      <c r="F173" s="30">
        <v>2.766</v>
      </c>
      <c r="G173" s="30"/>
      <c r="H173" s="453">
        <v>2.766</v>
      </c>
    </row>
    <row r="174" spans="1:8" ht="15.75" customHeight="1">
      <c r="A174" s="263"/>
      <c r="B174" s="59" t="s">
        <v>99</v>
      </c>
      <c r="C174" s="44">
        <v>30</v>
      </c>
      <c r="D174" s="44">
        <v>0.75</v>
      </c>
      <c r="E174" s="45">
        <f t="shared" si="7"/>
        <v>12</v>
      </c>
      <c r="F174" s="46">
        <v>0.36</v>
      </c>
      <c r="G174" s="46">
        <v>0.074</v>
      </c>
      <c r="H174" s="47"/>
    </row>
    <row r="175" spans="1:8" ht="15.75" customHeight="1">
      <c r="A175" s="265">
        <v>38</v>
      </c>
      <c r="B175" s="60" t="s">
        <v>113</v>
      </c>
      <c r="C175" s="61">
        <f>SUM(C176:C180)</f>
        <v>6457</v>
      </c>
      <c r="D175" s="61">
        <f>SUM(D176:D180)</f>
        <v>112.7</v>
      </c>
      <c r="E175" s="72">
        <f t="shared" si="7"/>
        <v>21.355583088121417</v>
      </c>
      <c r="F175" s="74">
        <f>SUM(F176:F180)</f>
        <v>137.893</v>
      </c>
      <c r="G175" s="74">
        <f>SUM(G176:G180)</f>
        <v>132.753</v>
      </c>
      <c r="H175" s="75">
        <f>SUM(H176:H180)</f>
        <v>0</v>
      </c>
    </row>
    <row r="176" spans="1:8" ht="15.75" customHeight="1">
      <c r="A176" s="266"/>
      <c r="B176" s="250" t="s">
        <v>121</v>
      </c>
      <c r="C176" s="76">
        <v>608</v>
      </c>
      <c r="D176" s="76">
        <v>12</v>
      </c>
      <c r="E176" s="62">
        <f t="shared" si="7"/>
        <v>54.99999999999999</v>
      </c>
      <c r="F176" s="77">
        <v>33.44</v>
      </c>
      <c r="G176" s="77">
        <v>33.44</v>
      </c>
      <c r="H176" s="78"/>
    </row>
    <row r="177" spans="1:8" ht="15.75" customHeight="1">
      <c r="A177" s="475"/>
      <c r="B177" s="43" t="s">
        <v>96</v>
      </c>
      <c r="C177" s="30">
        <v>12</v>
      </c>
      <c r="D177" s="30">
        <v>1</v>
      </c>
      <c r="E177" s="31">
        <f t="shared" si="7"/>
        <v>13.333333333333334</v>
      </c>
      <c r="F177" s="32">
        <v>0.16</v>
      </c>
      <c r="G177" s="32">
        <v>0.16</v>
      </c>
      <c r="H177" s="33"/>
    </row>
    <row r="178" spans="1:8" ht="15.75" customHeight="1">
      <c r="A178" s="538"/>
      <c r="B178" s="43" t="s">
        <v>97</v>
      </c>
      <c r="C178" s="30">
        <v>690</v>
      </c>
      <c r="D178" s="30">
        <v>10</v>
      </c>
      <c r="E178" s="31">
        <f t="shared" si="7"/>
        <v>12.110144927536231</v>
      </c>
      <c r="F178" s="32">
        <v>8.356</v>
      </c>
      <c r="G178" s="32">
        <v>4.216</v>
      </c>
      <c r="H178" s="33"/>
    </row>
    <row r="179" spans="1:8" ht="15.75" customHeight="1">
      <c r="A179" s="475"/>
      <c r="B179" s="43" t="s">
        <v>98</v>
      </c>
      <c r="C179" s="30">
        <v>4369</v>
      </c>
      <c r="D179" s="30">
        <v>81.7</v>
      </c>
      <c r="E179" s="31">
        <f t="shared" si="7"/>
        <v>18.94941634241245</v>
      </c>
      <c r="F179" s="32">
        <v>82.79</v>
      </c>
      <c r="G179" s="32">
        <v>81.79</v>
      </c>
      <c r="H179" s="33"/>
    </row>
    <row r="180" spans="1:8" ht="15.75" customHeight="1">
      <c r="A180" s="263"/>
      <c r="B180" s="49" t="s">
        <v>100</v>
      </c>
      <c r="C180" s="44">
        <v>778</v>
      </c>
      <c r="D180" s="44">
        <v>8</v>
      </c>
      <c r="E180" s="45">
        <f t="shared" si="7"/>
        <v>16.89845758354756</v>
      </c>
      <c r="F180" s="46">
        <v>13.147</v>
      </c>
      <c r="G180" s="46">
        <v>13.147</v>
      </c>
      <c r="H180" s="47"/>
    </row>
    <row r="181" spans="1:17" s="65" customFormat="1" ht="15.75" customHeight="1">
      <c r="A181" s="259">
        <v>39</v>
      </c>
      <c r="B181" s="38" t="s">
        <v>193</v>
      </c>
      <c r="C181" s="39">
        <f>SUM(C182)</f>
        <v>100</v>
      </c>
      <c r="D181" s="39">
        <f>SUM(D182)</f>
        <v>0.3</v>
      </c>
      <c r="E181" s="40">
        <f t="shared" si="7"/>
        <v>11.000000000000002</v>
      </c>
      <c r="F181" s="41">
        <f>SUM(F182)</f>
        <v>1.1</v>
      </c>
      <c r="G181" s="41">
        <f>SUM(G182)</f>
        <v>1.1</v>
      </c>
      <c r="H181" s="42">
        <f>SUM(H182)</f>
        <v>0</v>
      </c>
      <c r="K181" s="66"/>
      <c r="L181" s="66"/>
      <c r="M181" s="66"/>
      <c r="N181" s="66"/>
      <c r="O181" s="66"/>
      <c r="P181" s="66"/>
      <c r="Q181" s="66"/>
    </row>
    <row r="182" spans="1:8" ht="15.75" customHeight="1">
      <c r="A182" s="263"/>
      <c r="B182" s="49" t="s">
        <v>98</v>
      </c>
      <c r="C182" s="44">
        <v>100</v>
      </c>
      <c r="D182" s="44">
        <v>0.3</v>
      </c>
      <c r="E182" s="45">
        <f t="shared" si="7"/>
        <v>11.000000000000002</v>
      </c>
      <c r="F182" s="46">
        <v>1.1</v>
      </c>
      <c r="G182" s="46">
        <v>1.1</v>
      </c>
      <c r="H182" s="47"/>
    </row>
    <row r="183" spans="1:8" ht="15.75" customHeight="1">
      <c r="A183" s="259">
        <v>40</v>
      </c>
      <c r="B183" s="38" t="s">
        <v>39</v>
      </c>
      <c r="C183" s="39">
        <f>SUM(C184)</f>
        <v>830</v>
      </c>
      <c r="D183" s="39">
        <f>SUM(D184)</f>
        <v>6</v>
      </c>
      <c r="E183" s="40">
        <f aca="true" t="shared" si="8" ref="E183:E192">F183/C183*1000</f>
        <v>17.397590361445783</v>
      </c>
      <c r="F183" s="41">
        <f>SUM(F184)</f>
        <v>14.44</v>
      </c>
      <c r="G183" s="41">
        <f>SUM(G184)</f>
        <v>14.44</v>
      </c>
      <c r="H183" s="42">
        <f>SUM(H184)</f>
        <v>0</v>
      </c>
    </row>
    <row r="184" spans="1:8" ht="15.75" customHeight="1">
      <c r="A184" s="263"/>
      <c r="B184" s="49" t="s">
        <v>98</v>
      </c>
      <c r="C184" s="44">
        <v>830</v>
      </c>
      <c r="D184" s="44">
        <v>6</v>
      </c>
      <c r="E184" s="45">
        <f t="shared" si="8"/>
        <v>17.397590361445783</v>
      </c>
      <c r="F184" s="46">
        <v>14.44</v>
      </c>
      <c r="G184" s="46">
        <v>14.44</v>
      </c>
      <c r="H184" s="47"/>
    </row>
    <row r="185" spans="1:8" ht="15.75" customHeight="1">
      <c r="A185" s="265">
        <v>41</v>
      </c>
      <c r="B185" s="60" t="s">
        <v>41</v>
      </c>
      <c r="C185" s="61">
        <f>SUM(C186:C189)</f>
        <v>4609</v>
      </c>
      <c r="D185" s="61">
        <f>SUM(D186:D189)</f>
        <v>22.2</v>
      </c>
      <c r="E185" s="72">
        <f t="shared" si="8"/>
        <v>4.7259709264482535</v>
      </c>
      <c r="F185" s="74">
        <f>SUM(F186:F189)</f>
        <v>21.782</v>
      </c>
      <c r="G185" s="74">
        <f>SUM(G186:G189)</f>
        <v>21.782</v>
      </c>
      <c r="H185" s="75">
        <f>SUM(H186:H189)</f>
        <v>0</v>
      </c>
    </row>
    <row r="186" spans="1:8" ht="15.75" customHeight="1">
      <c r="A186" s="458"/>
      <c r="B186" s="459" t="s">
        <v>95</v>
      </c>
      <c r="C186" s="460">
        <v>1080</v>
      </c>
      <c r="D186" s="460">
        <v>10</v>
      </c>
      <c r="E186" s="98">
        <f t="shared" si="8"/>
        <v>0</v>
      </c>
      <c r="F186" s="460">
        <v>0</v>
      </c>
      <c r="G186" s="460"/>
      <c r="H186" s="461"/>
    </row>
    <row r="187" spans="1:8" ht="15.75" customHeight="1">
      <c r="A187" s="264"/>
      <c r="B187" s="53" t="s">
        <v>96</v>
      </c>
      <c r="C187" s="54">
        <v>2500</v>
      </c>
      <c r="D187" s="54">
        <v>7</v>
      </c>
      <c r="E187" s="52">
        <f t="shared" si="8"/>
        <v>5.424799999999999</v>
      </c>
      <c r="F187" s="56">
        <v>13.562</v>
      </c>
      <c r="G187" s="56">
        <v>13.562</v>
      </c>
      <c r="H187" s="57"/>
    </row>
    <row r="188" spans="1:8" ht="15.75" customHeight="1">
      <c r="A188" s="267"/>
      <c r="B188" s="43" t="s">
        <v>97</v>
      </c>
      <c r="C188" s="30">
        <v>1020</v>
      </c>
      <c r="D188" s="30">
        <v>5</v>
      </c>
      <c r="E188" s="52">
        <f t="shared" si="8"/>
        <v>8</v>
      </c>
      <c r="F188" s="32">
        <v>8.16</v>
      </c>
      <c r="G188" s="32">
        <v>8.16</v>
      </c>
      <c r="H188" s="33"/>
    </row>
    <row r="189" spans="1:8" ht="15.75" customHeight="1">
      <c r="A189" s="476"/>
      <c r="B189" s="51" t="s">
        <v>98</v>
      </c>
      <c r="C189" s="35">
        <v>9</v>
      </c>
      <c r="D189" s="35">
        <v>0.2</v>
      </c>
      <c r="E189" s="52">
        <f t="shared" si="8"/>
        <v>6.666666666666666</v>
      </c>
      <c r="F189" s="36">
        <v>0.06</v>
      </c>
      <c r="G189" s="36">
        <v>0.06</v>
      </c>
      <c r="H189" s="37"/>
    </row>
    <row r="190" spans="1:8" ht="15.75" customHeight="1">
      <c r="A190" s="259">
        <v>42</v>
      </c>
      <c r="B190" s="38" t="s">
        <v>56</v>
      </c>
      <c r="C190" s="39">
        <f>SUM(C191:C192)</f>
        <v>9450</v>
      </c>
      <c r="D190" s="39">
        <f>SUM(D191:D192)</f>
        <v>57</v>
      </c>
      <c r="E190" s="40">
        <f t="shared" si="8"/>
        <v>8.474074074074073</v>
      </c>
      <c r="F190" s="41">
        <f>SUM(F191:F192)</f>
        <v>80.08</v>
      </c>
      <c r="G190" s="41">
        <f>SUM(G191:G192)</f>
        <v>60.28</v>
      </c>
      <c r="H190" s="42">
        <f>SUM(H191:H192)</f>
        <v>19.8</v>
      </c>
    </row>
    <row r="191" spans="1:8" ht="15.75" customHeight="1">
      <c r="A191" s="539"/>
      <c r="B191" s="34" t="s">
        <v>96</v>
      </c>
      <c r="C191" s="35">
        <v>450</v>
      </c>
      <c r="D191" s="35">
        <v>7</v>
      </c>
      <c r="E191" s="52">
        <f t="shared" si="8"/>
        <v>1.9555555555555555</v>
      </c>
      <c r="F191" s="36">
        <v>0.88</v>
      </c>
      <c r="G191" s="36">
        <v>0.88</v>
      </c>
      <c r="H191" s="37"/>
    </row>
    <row r="192" spans="1:8" ht="15.75" customHeight="1">
      <c r="A192" s="263"/>
      <c r="B192" s="49" t="s">
        <v>97</v>
      </c>
      <c r="C192" s="44">
        <v>9000</v>
      </c>
      <c r="D192" s="44">
        <v>50</v>
      </c>
      <c r="E192" s="52">
        <f t="shared" si="8"/>
        <v>8.8</v>
      </c>
      <c r="F192" s="46">
        <v>79.2</v>
      </c>
      <c r="G192" s="46">
        <v>59.4</v>
      </c>
      <c r="H192" s="47">
        <v>19.8</v>
      </c>
    </row>
    <row r="193" spans="1:17" ht="15.75" customHeight="1">
      <c r="A193" s="319" t="s">
        <v>170</v>
      </c>
      <c r="B193" s="320" t="s">
        <v>133</v>
      </c>
      <c r="C193" s="322">
        <f>C57+C64+C68+C70+C75+C77+C84+C91+C94+C98+C105+C112+C114+C118+C116+C124+C127+C130+C134+C137+C139+C141+C146+C148+C151+C153+C155+C157+C160+C162+C164+C166+C168+C170+C172+C175+C181+C183+C185+C190+C66+C132</f>
        <v>297192</v>
      </c>
      <c r="D193" s="322">
        <f>D57+D64+D68+D70+D75+D77+D84+D91+D94+D98+D105+D112+D114+D118+D116+D124+D127+D130+D134+D137+D139+D141+D146+D148+D151+D153+D155+D157+D160+D162+D164+D166+D168+D170+D172+D175+D181+D183+D185+D190+D66+D132</f>
        <v>36487.95</v>
      </c>
      <c r="E193" s="322">
        <f>E57+E64+E68+E70+E75+E77+E84+E91+E94+E98+E105+E112+E114+E118+E116+E124+E127+E130+E134+E137+E139+E141+E146+E148+E151+E153+E155+E157+E160+E162+E164+E166+E168+E170+E172+E175+E181+E183+E185+E190+E66+E132</f>
        <v>909.4235175890072</v>
      </c>
      <c r="F193" s="321">
        <f>F57+F64+F68+F70+F75+F77+F84+F91+F94+F98+F105+F112+F114+F118+F116+F124+F127+F130+F134+F137+F139+F141+F146+F148+F151+F153+F155+F157+F160+F162+F164+F166+F168+F170+F172+F175+F181+F183+F185+F190+F66+F132</f>
        <v>5084.196</v>
      </c>
      <c r="G193" s="321">
        <f>G57+G64+G68+G70+G75+G77+G84+G91+G94+G98+G105+G112+G114+G118+G116+G124+G127+G130+G134+G137+G139+G141+G146+G148+G151+G153+G155+G157+G160+G162+G164+G166+G168+G170+G172+G175+G181+G183+G185+G190+G66+G132</f>
        <v>4731.030999999999</v>
      </c>
      <c r="H193" s="401">
        <f>H57+H64+H68+H70+H75+H77+H84+H91+H94+H98+H105+H112+H114+H118+H116+H124+H127+H130+H134+H137+H139+H141+H146+H148+H151+H153+H155+H157+H160+H162+H164+H166+H168+H170+H172+H175+H181+H183+H185+H190+H66+H132</f>
        <v>235.25500000000002</v>
      </c>
      <c r="P193" s="5"/>
      <c r="Q193" s="5"/>
    </row>
    <row r="194" spans="1:17" ht="15.75" customHeight="1">
      <c r="A194" s="478"/>
      <c r="B194" s="67" t="s">
        <v>52</v>
      </c>
      <c r="C194" s="68"/>
      <c r="D194" s="68"/>
      <c r="E194" s="71"/>
      <c r="F194" s="69"/>
      <c r="G194" s="69"/>
      <c r="H194" s="70"/>
      <c r="P194" s="5"/>
      <c r="Q194" s="5"/>
    </row>
    <row r="195" spans="1:17" ht="15.75" customHeight="1">
      <c r="A195" s="259">
        <v>1</v>
      </c>
      <c r="B195" s="48" t="s">
        <v>168</v>
      </c>
      <c r="C195" s="39">
        <f>SUM(C196:C196)</f>
        <v>560</v>
      </c>
      <c r="D195" s="39">
        <f>SUM(D196:D196)</f>
        <v>3</v>
      </c>
      <c r="E195" s="40">
        <f>F195/C195*1000</f>
        <v>58.035714285714285</v>
      </c>
      <c r="F195" s="41">
        <f>SUM(F196:F196)</f>
        <v>32.5</v>
      </c>
      <c r="G195" s="41">
        <f>SUM(G196:G196)</f>
        <v>32.5</v>
      </c>
      <c r="H195" s="42">
        <f>SUM(H196:H196)</f>
        <v>0</v>
      </c>
      <c r="P195" s="5"/>
      <c r="Q195" s="5"/>
    </row>
    <row r="196" spans="1:17" ht="15.75" customHeight="1">
      <c r="A196" s="263"/>
      <c r="B196" s="59" t="s">
        <v>163</v>
      </c>
      <c r="C196" s="44">
        <v>560</v>
      </c>
      <c r="D196" s="44">
        <v>3</v>
      </c>
      <c r="E196" s="45">
        <f>F196/C196*1000</f>
        <v>58.035714285714285</v>
      </c>
      <c r="F196" s="46">
        <v>32.5</v>
      </c>
      <c r="G196" s="46">
        <v>32.5</v>
      </c>
      <c r="H196" s="47"/>
      <c r="P196" s="5"/>
      <c r="Q196" s="5"/>
    </row>
    <row r="197" spans="1:17" ht="15.75" customHeight="1">
      <c r="A197" s="265">
        <v>2</v>
      </c>
      <c r="B197" s="60" t="s">
        <v>75</v>
      </c>
      <c r="C197" s="61">
        <f>SUM(C198)</f>
        <v>1351</v>
      </c>
      <c r="D197" s="61">
        <f>SUM(D198)</f>
        <v>0.72</v>
      </c>
      <c r="E197" s="72">
        <f>F197/C197*1000</f>
        <v>21.190229459659513</v>
      </c>
      <c r="F197" s="74">
        <f>SUM(F198)</f>
        <v>28.628</v>
      </c>
      <c r="G197" s="74">
        <f>SUM(G198)</f>
        <v>27.94</v>
      </c>
      <c r="H197" s="75">
        <f>SUM(H198)</f>
        <v>0.688</v>
      </c>
      <c r="P197" s="5"/>
      <c r="Q197" s="5"/>
    </row>
    <row r="198" spans="1:17" ht="15.75" customHeight="1">
      <c r="A198" s="263"/>
      <c r="B198" s="59" t="s">
        <v>99</v>
      </c>
      <c r="C198" s="44">
        <v>1351</v>
      </c>
      <c r="D198" s="44">
        <v>0.72</v>
      </c>
      <c r="E198" s="45">
        <f>F198/C198*1000</f>
        <v>21.190229459659513</v>
      </c>
      <c r="F198" s="46">
        <v>28.628</v>
      </c>
      <c r="G198" s="46">
        <v>27.94</v>
      </c>
      <c r="H198" s="47">
        <v>0.688</v>
      </c>
      <c r="P198" s="5"/>
      <c r="Q198" s="5"/>
    </row>
    <row r="199" spans="1:17" ht="15.75" customHeight="1">
      <c r="A199" s="259">
        <v>3</v>
      </c>
      <c r="B199" s="48" t="s">
        <v>64</v>
      </c>
      <c r="C199" s="39">
        <f>SUM(C200)</f>
        <v>24</v>
      </c>
      <c r="D199" s="39">
        <f>SUM(D200)</f>
        <v>0.3</v>
      </c>
      <c r="E199" s="40">
        <f aca="true" t="shared" si="9" ref="E199:E214">F199/C199*1000</f>
        <v>4.791666666666667</v>
      </c>
      <c r="F199" s="41">
        <f>SUM(F200)</f>
        <v>0.115</v>
      </c>
      <c r="G199" s="41">
        <f>SUM(G200)</f>
        <v>0.115</v>
      </c>
      <c r="H199" s="42">
        <f>SUM(H200)</f>
        <v>0</v>
      </c>
      <c r="P199" s="5"/>
      <c r="Q199" s="5"/>
    </row>
    <row r="200" spans="1:17" ht="15.75" customHeight="1">
      <c r="A200" s="263"/>
      <c r="B200" s="59" t="s">
        <v>98</v>
      </c>
      <c r="C200" s="44">
        <v>24</v>
      </c>
      <c r="D200" s="44">
        <v>0.3</v>
      </c>
      <c r="E200" s="45">
        <f t="shared" si="9"/>
        <v>4.791666666666667</v>
      </c>
      <c r="F200" s="46">
        <v>0.115</v>
      </c>
      <c r="G200" s="46">
        <v>0.115</v>
      </c>
      <c r="H200" s="47"/>
      <c r="P200" s="5"/>
      <c r="Q200" s="5"/>
    </row>
    <row r="201" spans="1:17" ht="15.75" customHeight="1">
      <c r="A201" s="259">
        <v>4</v>
      </c>
      <c r="B201" s="48" t="s">
        <v>149</v>
      </c>
      <c r="C201" s="39">
        <f>SUM(C202)</f>
        <v>24</v>
      </c>
      <c r="D201" s="39">
        <f>SUM(D202)</f>
        <v>0.15</v>
      </c>
      <c r="E201" s="40">
        <f t="shared" si="9"/>
        <v>14.583333333333332</v>
      </c>
      <c r="F201" s="41">
        <f>SUM(F202)</f>
        <v>0.35</v>
      </c>
      <c r="G201" s="41">
        <f>SUM(G202)</f>
        <v>0.35</v>
      </c>
      <c r="H201" s="42">
        <f>SUM(H202)</f>
        <v>0</v>
      </c>
      <c r="P201" s="5"/>
      <c r="Q201" s="5"/>
    </row>
    <row r="202" spans="1:17" ht="15.75" customHeight="1">
      <c r="A202" s="263"/>
      <c r="B202" s="59" t="s">
        <v>96</v>
      </c>
      <c r="C202" s="44">
        <v>24</v>
      </c>
      <c r="D202" s="44">
        <v>0.15</v>
      </c>
      <c r="E202" s="45">
        <f t="shared" si="9"/>
        <v>14.583333333333332</v>
      </c>
      <c r="F202" s="46">
        <v>0.35</v>
      </c>
      <c r="G202" s="46">
        <v>0.35</v>
      </c>
      <c r="H202" s="47"/>
      <c r="P202" s="5"/>
      <c r="Q202" s="5"/>
    </row>
    <row r="203" spans="1:17" ht="15.75" customHeight="1">
      <c r="A203" s="259">
        <v>5</v>
      </c>
      <c r="B203" s="48" t="s">
        <v>53</v>
      </c>
      <c r="C203" s="39">
        <f>SUM(C204:C204)</f>
        <v>120</v>
      </c>
      <c r="D203" s="39">
        <f>SUM(D204:D204)</f>
        <v>0</v>
      </c>
      <c r="E203" s="40">
        <f t="shared" si="9"/>
        <v>10</v>
      </c>
      <c r="F203" s="41">
        <f>SUM(F204:F204)</f>
        <v>1.2</v>
      </c>
      <c r="G203" s="41">
        <f>SUM(G204:G204)</f>
        <v>1.2</v>
      </c>
      <c r="H203" s="42">
        <f>SUM(H204:H204)</f>
        <v>0</v>
      </c>
      <c r="P203" s="5"/>
      <c r="Q203" s="5"/>
    </row>
    <row r="204" spans="1:17" ht="15.75" customHeight="1">
      <c r="A204" s="263"/>
      <c r="B204" s="59" t="s">
        <v>163</v>
      </c>
      <c r="C204" s="44">
        <v>120</v>
      </c>
      <c r="D204" s="44"/>
      <c r="E204" s="45">
        <f>F204/C204*1000</f>
        <v>10</v>
      </c>
      <c r="F204" s="46">
        <v>1.2</v>
      </c>
      <c r="G204" s="46">
        <v>1.2</v>
      </c>
      <c r="H204" s="47"/>
      <c r="P204" s="5"/>
      <c r="Q204" s="5"/>
    </row>
    <row r="205" spans="1:17" ht="15.75" customHeight="1">
      <c r="A205" s="259">
        <v>6</v>
      </c>
      <c r="B205" s="48" t="s">
        <v>176</v>
      </c>
      <c r="C205" s="39">
        <f>SUM(C206:C206)</f>
        <v>40</v>
      </c>
      <c r="D205" s="39">
        <f>SUM(D206:D206)</f>
        <v>0.2</v>
      </c>
      <c r="E205" s="40">
        <f>F205/C205*1000</f>
        <v>50</v>
      </c>
      <c r="F205" s="41">
        <f>SUM(F206:F206)</f>
        <v>2</v>
      </c>
      <c r="G205" s="41">
        <f>SUM(G206:G206)</f>
        <v>0</v>
      </c>
      <c r="H205" s="42">
        <f>SUM(H206:H206)</f>
        <v>2</v>
      </c>
      <c r="P205" s="5"/>
      <c r="Q205" s="5"/>
    </row>
    <row r="206" spans="1:17" ht="15.75" customHeight="1">
      <c r="A206" s="263"/>
      <c r="B206" s="59" t="s">
        <v>163</v>
      </c>
      <c r="C206" s="44">
        <v>40</v>
      </c>
      <c r="D206" s="44">
        <v>0.2</v>
      </c>
      <c r="E206" s="45">
        <f>F206/C206*1000</f>
        <v>50</v>
      </c>
      <c r="F206" s="46">
        <v>2</v>
      </c>
      <c r="G206" s="46"/>
      <c r="H206" s="47">
        <v>2</v>
      </c>
      <c r="P206" s="5"/>
      <c r="Q206" s="5"/>
    </row>
    <row r="207" spans="1:17" ht="15.75" customHeight="1">
      <c r="A207" s="265">
        <v>7</v>
      </c>
      <c r="B207" s="60" t="s">
        <v>90</v>
      </c>
      <c r="C207" s="61">
        <f>SUM(C208:C209)</f>
        <v>31</v>
      </c>
      <c r="D207" s="61">
        <f>SUM(D208:D209)</f>
        <v>25.25</v>
      </c>
      <c r="E207" s="72">
        <f t="shared" si="9"/>
        <v>96.29032258064517</v>
      </c>
      <c r="F207" s="74">
        <f>SUM(F208:F209)</f>
        <v>2.9850000000000003</v>
      </c>
      <c r="G207" s="74">
        <f>SUM(G208:G209)</f>
        <v>0</v>
      </c>
      <c r="H207" s="75">
        <f>SUM(H208:H209)</f>
        <v>2.9850000000000003</v>
      </c>
      <c r="P207" s="5"/>
      <c r="Q207" s="5"/>
    </row>
    <row r="208" spans="1:17" ht="15.75" customHeight="1">
      <c r="A208" s="264"/>
      <c r="B208" s="53" t="s">
        <v>121</v>
      </c>
      <c r="C208" s="54">
        <v>30</v>
      </c>
      <c r="D208" s="54">
        <v>0.25</v>
      </c>
      <c r="E208" s="55">
        <f t="shared" si="9"/>
        <v>66.16666666666667</v>
      </c>
      <c r="F208" s="56">
        <v>1.985</v>
      </c>
      <c r="G208" s="56"/>
      <c r="H208" s="57">
        <v>1.985</v>
      </c>
      <c r="P208" s="5"/>
      <c r="Q208" s="5"/>
    </row>
    <row r="209" spans="1:17" ht="15.75" customHeight="1">
      <c r="A209" s="263"/>
      <c r="B209" s="59" t="s">
        <v>98</v>
      </c>
      <c r="C209" s="454">
        <v>1</v>
      </c>
      <c r="D209" s="454">
        <v>25</v>
      </c>
      <c r="E209" s="455">
        <f t="shared" si="9"/>
        <v>1000</v>
      </c>
      <c r="F209" s="456">
        <v>1</v>
      </c>
      <c r="G209" s="456"/>
      <c r="H209" s="457">
        <v>1</v>
      </c>
      <c r="P209" s="5"/>
      <c r="Q209" s="5"/>
    </row>
    <row r="210" spans="1:8" ht="15.75" customHeight="1">
      <c r="A210" s="259">
        <v>8</v>
      </c>
      <c r="B210" s="48" t="s">
        <v>40</v>
      </c>
      <c r="C210" s="39">
        <f>SUM(C211:C212)</f>
        <v>114</v>
      </c>
      <c r="D210" s="39">
        <f>SUM(D211:D212)</f>
        <v>0.55</v>
      </c>
      <c r="E210" s="40">
        <f t="shared" si="9"/>
        <v>36.368421052631575</v>
      </c>
      <c r="F210" s="41">
        <f>SUM(F211:F212)</f>
        <v>4.146</v>
      </c>
      <c r="G210" s="41">
        <f>SUM(G211:G212)</f>
        <v>0</v>
      </c>
      <c r="H210" s="42">
        <f>SUM(H211:H212)</f>
        <v>0</v>
      </c>
    </row>
    <row r="211" spans="1:8" ht="15.75" customHeight="1">
      <c r="A211" s="476"/>
      <c r="B211" s="51" t="s">
        <v>121</v>
      </c>
      <c r="C211" s="35">
        <v>80</v>
      </c>
      <c r="D211" s="35">
        <v>0.05</v>
      </c>
      <c r="E211" s="52">
        <f t="shared" si="9"/>
        <v>51.824999999999996</v>
      </c>
      <c r="F211" s="36">
        <v>4.146</v>
      </c>
      <c r="G211" s="36"/>
      <c r="H211" s="37"/>
    </row>
    <row r="212" spans="1:8" ht="15.75" customHeight="1">
      <c r="A212" s="263"/>
      <c r="B212" s="59" t="s">
        <v>99</v>
      </c>
      <c r="C212" s="44">
        <v>34</v>
      </c>
      <c r="D212" s="44">
        <v>0.5</v>
      </c>
      <c r="E212" s="45"/>
      <c r="F212" s="46">
        <v>0</v>
      </c>
      <c r="G212" s="46">
        <v>0</v>
      </c>
      <c r="H212" s="47">
        <v>0</v>
      </c>
    </row>
    <row r="213" spans="1:8" ht="15.75" customHeight="1">
      <c r="A213" s="259">
        <v>9</v>
      </c>
      <c r="B213" s="48" t="s">
        <v>78</v>
      </c>
      <c r="C213" s="39">
        <f>SUM(C214)</f>
        <v>3</v>
      </c>
      <c r="D213" s="39">
        <f>SUM(D214)</f>
        <v>0.1</v>
      </c>
      <c r="E213" s="40">
        <f t="shared" si="9"/>
        <v>19.666666666666664</v>
      </c>
      <c r="F213" s="41">
        <f>SUM(F214)</f>
        <v>0.059</v>
      </c>
      <c r="G213" s="41">
        <f>SUM(G214)</f>
        <v>0.059</v>
      </c>
      <c r="H213" s="42">
        <f>SUM(H214)</f>
        <v>0</v>
      </c>
    </row>
    <row r="214" spans="1:8" ht="15.75" customHeight="1">
      <c r="A214" s="263"/>
      <c r="B214" s="59" t="s">
        <v>99</v>
      </c>
      <c r="C214" s="44">
        <v>3</v>
      </c>
      <c r="D214" s="44">
        <v>0.1</v>
      </c>
      <c r="E214" s="45">
        <f t="shared" si="9"/>
        <v>19.666666666666664</v>
      </c>
      <c r="F214" s="46">
        <v>0.059</v>
      </c>
      <c r="G214" s="46">
        <v>0.059</v>
      </c>
      <c r="H214" s="47"/>
    </row>
    <row r="215" spans="1:8" ht="15.75" customHeight="1">
      <c r="A215" s="265">
        <v>10</v>
      </c>
      <c r="B215" s="60" t="s">
        <v>8</v>
      </c>
      <c r="C215" s="61">
        <f>SUM(C216:C218)</f>
        <v>161</v>
      </c>
      <c r="D215" s="61">
        <f>SUM(D216:D218)</f>
        <v>1.4000000000000001</v>
      </c>
      <c r="E215" s="72">
        <f>F215/C215*1000</f>
        <v>45.46583850931677</v>
      </c>
      <c r="F215" s="74">
        <f>SUM(F216:F218)</f>
        <v>7.32</v>
      </c>
      <c r="G215" s="74">
        <f>SUM(G216:G218)</f>
        <v>7.32</v>
      </c>
      <c r="H215" s="75">
        <f>SUM(H216:H218)</f>
        <v>0</v>
      </c>
    </row>
    <row r="216" spans="1:8" ht="15.75" customHeight="1">
      <c r="A216" s="266"/>
      <c r="B216" s="250" t="s">
        <v>96</v>
      </c>
      <c r="C216" s="76">
        <v>32</v>
      </c>
      <c r="D216" s="76">
        <v>0.3</v>
      </c>
      <c r="E216" s="62">
        <f>F216/C216*1000</f>
        <v>23.125</v>
      </c>
      <c r="F216" s="77">
        <v>0.74</v>
      </c>
      <c r="G216" s="77">
        <v>0.74</v>
      </c>
      <c r="H216" s="78"/>
    </row>
    <row r="217" spans="1:8" ht="15.75" customHeight="1">
      <c r="A217" s="475"/>
      <c r="B217" s="43" t="s">
        <v>98</v>
      </c>
      <c r="C217" s="30">
        <v>64</v>
      </c>
      <c r="D217" s="30">
        <v>1</v>
      </c>
      <c r="E217" s="31">
        <f>F217/C217*1000</f>
        <v>25.625</v>
      </c>
      <c r="F217" s="32">
        <v>1.64</v>
      </c>
      <c r="G217" s="32">
        <v>1.64</v>
      </c>
      <c r="H217" s="33"/>
    </row>
    <row r="218" spans="1:8" ht="15.75" customHeight="1">
      <c r="A218" s="263"/>
      <c r="B218" s="59" t="s">
        <v>99</v>
      </c>
      <c r="C218" s="44">
        <v>65</v>
      </c>
      <c r="D218" s="44">
        <v>0.1</v>
      </c>
      <c r="E218" s="45">
        <f>F218/C218*1000</f>
        <v>76.00000000000001</v>
      </c>
      <c r="F218" s="46">
        <v>4.94</v>
      </c>
      <c r="G218" s="46">
        <v>4.94</v>
      </c>
      <c r="H218" s="47"/>
    </row>
    <row r="219" spans="1:8" ht="15.75" customHeight="1" thickBot="1">
      <c r="A219" s="303" t="s">
        <v>170</v>
      </c>
      <c r="B219" s="304" t="s">
        <v>132</v>
      </c>
      <c r="C219" s="305">
        <f aca="true" t="shared" si="10" ref="C219:H219">C195+C197+C199+C201++C207+C213+C215+C210+C203+C205</f>
        <v>2428</v>
      </c>
      <c r="D219" s="305">
        <f t="shared" si="10"/>
        <v>31.67</v>
      </c>
      <c r="E219" s="305">
        <f t="shared" si="10"/>
        <v>356.392192554634</v>
      </c>
      <c r="F219" s="305">
        <f t="shared" si="10"/>
        <v>79.303</v>
      </c>
      <c r="G219" s="305">
        <f t="shared" si="10"/>
        <v>69.484</v>
      </c>
      <c r="H219" s="511">
        <f t="shared" si="10"/>
        <v>5.673</v>
      </c>
    </row>
    <row r="220" spans="1:8" ht="15.75" customHeight="1" thickBot="1">
      <c r="A220" s="269" t="s">
        <v>31</v>
      </c>
      <c r="B220" s="246" t="s">
        <v>144</v>
      </c>
      <c r="C220" s="247">
        <f>C219+C193+C55</f>
        <v>351809</v>
      </c>
      <c r="D220" s="247">
        <f>D219+D193+D55</f>
        <v>36637.49</v>
      </c>
      <c r="E220" s="248"/>
      <c r="F220" s="252">
        <f>F219+F193+F55</f>
        <v>7804.326999999999</v>
      </c>
      <c r="G220" s="252">
        <f>G219+G193+G55</f>
        <v>4810.195</v>
      </c>
      <c r="H220" s="253">
        <f>H219+H193+H55</f>
        <v>2871.156000000001</v>
      </c>
    </row>
    <row r="221" spans="1:8" ht="15.75" customHeight="1" thickBot="1">
      <c r="A221" s="447" t="s">
        <v>32</v>
      </c>
      <c r="B221" s="448" t="s">
        <v>13</v>
      </c>
      <c r="C221" s="449"/>
      <c r="D221" s="449"/>
      <c r="E221" s="450"/>
      <c r="F221" s="451"/>
      <c r="G221" s="451"/>
      <c r="H221" s="452"/>
    </row>
    <row r="222" spans="1:15" ht="15.75" customHeight="1">
      <c r="A222" s="261"/>
      <c r="B222" s="20" t="s">
        <v>54</v>
      </c>
      <c r="C222" s="21"/>
      <c r="D222" s="21"/>
      <c r="E222" s="21"/>
      <c r="F222" s="22"/>
      <c r="G222" s="22"/>
      <c r="H222" s="23"/>
      <c r="K222" s="5"/>
      <c r="L222" s="5"/>
      <c r="M222" s="5"/>
      <c r="N222" s="5"/>
      <c r="O222" s="5"/>
    </row>
    <row r="223" spans="1:8" ht="15.75" customHeight="1">
      <c r="A223" s="262">
        <v>1</v>
      </c>
      <c r="B223" s="24" t="s">
        <v>29</v>
      </c>
      <c r="C223" s="25">
        <f>SUM(C224:C227)</f>
        <v>20119</v>
      </c>
      <c r="D223" s="25">
        <f>SUM(D224:D227)</f>
        <v>0</v>
      </c>
      <c r="E223" s="26">
        <f aca="true" t="shared" si="11" ref="E223:E247">F223/C223*1000</f>
        <v>33.837417366668326</v>
      </c>
      <c r="F223" s="27">
        <f>SUM(F224:F227)</f>
        <v>680.7750000000001</v>
      </c>
      <c r="G223" s="27">
        <f>SUM(G224:G227)</f>
        <v>632.798</v>
      </c>
      <c r="H223" s="28">
        <f>SUM(H224:H227)</f>
        <v>6</v>
      </c>
    </row>
    <row r="224" spans="1:16" ht="15.75" customHeight="1">
      <c r="A224" s="475"/>
      <c r="B224" s="29" t="s">
        <v>95</v>
      </c>
      <c r="C224" s="30">
        <v>1895</v>
      </c>
      <c r="D224" s="30"/>
      <c r="E224" s="31">
        <f t="shared" si="11"/>
        <v>7.814775725593668</v>
      </c>
      <c r="F224" s="32">
        <v>14.809</v>
      </c>
      <c r="G224" s="32">
        <v>9.934</v>
      </c>
      <c r="H224" s="33"/>
      <c r="K224" s="5"/>
      <c r="L224" s="5"/>
      <c r="M224" s="5"/>
      <c r="N224" s="5"/>
      <c r="O224" s="5"/>
      <c r="P224" s="5"/>
    </row>
    <row r="225" spans="1:15" ht="15.75" customHeight="1">
      <c r="A225" s="475"/>
      <c r="B225" s="29" t="s">
        <v>98</v>
      </c>
      <c r="C225" s="30">
        <v>7388</v>
      </c>
      <c r="D225" s="30"/>
      <c r="E225" s="31">
        <f t="shared" si="11"/>
        <v>35.65592853275582</v>
      </c>
      <c r="F225" s="32">
        <v>263.426</v>
      </c>
      <c r="G225" s="32">
        <v>263.426</v>
      </c>
      <c r="H225" s="33"/>
      <c r="K225" s="5"/>
      <c r="L225" s="5"/>
      <c r="M225" s="5"/>
      <c r="N225" s="5"/>
      <c r="O225" s="5"/>
    </row>
    <row r="226" spans="1:16" ht="15.75" customHeight="1">
      <c r="A226" s="475"/>
      <c r="B226" s="29" t="s">
        <v>99</v>
      </c>
      <c r="C226" s="30">
        <v>8550</v>
      </c>
      <c r="D226" s="30"/>
      <c r="E226" s="31">
        <f t="shared" si="11"/>
        <v>43.966783625731</v>
      </c>
      <c r="F226" s="32">
        <v>375.916</v>
      </c>
      <c r="G226" s="32">
        <v>332.814</v>
      </c>
      <c r="H226" s="33">
        <v>6</v>
      </c>
      <c r="K226" s="5"/>
      <c r="L226" s="5"/>
      <c r="M226" s="5"/>
      <c r="N226" s="5"/>
      <c r="O226" s="5"/>
      <c r="P226" s="5"/>
    </row>
    <row r="227" spans="1:16" ht="15.75" customHeight="1">
      <c r="A227" s="476"/>
      <c r="B227" s="34" t="s">
        <v>100</v>
      </c>
      <c r="C227" s="35">
        <v>2286</v>
      </c>
      <c r="D227" s="35"/>
      <c r="E227" s="31">
        <f t="shared" si="11"/>
        <v>11.646544181977253</v>
      </c>
      <c r="F227" s="36">
        <v>26.624</v>
      </c>
      <c r="G227" s="36">
        <v>26.624</v>
      </c>
      <c r="H227" s="37"/>
      <c r="K227" s="5"/>
      <c r="L227" s="5"/>
      <c r="M227" s="5"/>
      <c r="N227" s="5"/>
      <c r="O227" s="5"/>
      <c r="P227" s="5"/>
    </row>
    <row r="228" spans="1:8" ht="15.75" customHeight="1">
      <c r="A228" s="259">
        <v>2</v>
      </c>
      <c r="B228" s="48" t="s">
        <v>17</v>
      </c>
      <c r="C228" s="39">
        <f>SUM(C229:C232)</f>
        <v>20016</v>
      </c>
      <c r="D228" s="39">
        <f>SUM(D229:D232)</f>
        <v>0</v>
      </c>
      <c r="E228" s="40">
        <f t="shared" si="11"/>
        <v>38.30350719424461</v>
      </c>
      <c r="F228" s="41">
        <f>SUM(F229:F232)</f>
        <v>766.683</v>
      </c>
      <c r="G228" s="41">
        <f>SUM(G229:G232)</f>
        <v>694.3240000000001</v>
      </c>
      <c r="H228" s="42">
        <f>SUM(H229:H232)</f>
        <v>5.2</v>
      </c>
    </row>
    <row r="229" spans="1:8" ht="15.75" customHeight="1">
      <c r="A229" s="475"/>
      <c r="B229" s="43" t="s">
        <v>121</v>
      </c>
      <c r="C229" s="30">
        <v>1810</v>
      </c>
      <c r="D229" s="30"/>
      <c r="E229" s="31">
        <v>65.41</v>
      </c>
      <c r="F229" s="32">
        <v>65.41</v>
      </c>
      <c r="G229" s="32">
        <v>55.41</v>
      </c>
      <c r="H229" s="33"/>
    </row>
    <row r="230" spans="1:8" ht="15.75" customHeight="1">
      <c r="A230" s="475"/>
      <c r="B230" s="29" t="s">
        <v>98</v>
      </c>
      <c r="C230" s="30">
        <v>9104</v>
      </c>
      <c r="D230" s="30"/>
      <c r="E230" s="31">
        <f t="shared" si="11"/>
        <v>27.178273286467487</v>
      </c>
      <c r="F230" s="32">
        <v>247.431</v>
      </c>
      <c r="G230" s="32">
        <v>247.431</v>
      </c>
      <c r="H230" s="33"/>
    </row>
    <row r="231" spans="1:8" ht="15.75" customHeight="1">
      <c r="A231" s="475"/>
      <c r="B231" s="43" t="s">
        <v>99</v>
      </c>
      <c r="C231" s="30">
        <v>6172</v>
      </c>
      <c r="D231" s="30"/>
      <c r="E231" s="31">
        <f t="shared" si="11"/>
        <v>57.06124432922878</v>
      </c>
      <c r="F231" s="32">
        <v>352.182</v>
      </c>
      <c r="G231" s="32">
        <v>295.023</v>
      </c>
      <c r="H231" s="33"/>
    </row>
    <row r="232" spans="1:8" ht="15.75" customHeight="1">
      <c r="A232" s="263"/>
      <c r="B232" s="49" t="s">
        <v>100</v>
      </c>
      <c r="C232" s="44">
        <v>2930</v>
      </c>
      <c r="D232" s="44"/>
      <c r="E232" s="45">
        <f t="shared" si="11"/>
        <v>34.696245733788395</v>
      </c>
      <c r="F232" s="46">
        <v>101.66</v>
      </c>
      <c r="G232" s="46">
        <v>96.46</v>
      </c>
      <c r="H232" s="47">
        <v>5.2</v>
      </c>
    </row>
    <row r="233" spans="1:8" ht="15.75" customHeight="1">
      <c r="A233" s="259">
        <v>3</v>
      </c>
      <c r="B233" s="48" t="s">
        <v>171</v>
      </c>
      <c r="C233" s="39">
        <f>SUM(C234:C234)</f>
        <v>20</v>
      </c>
      <c r="D233" s="39">
        <f>SUM(D234:D234)</f>
        <v>0</v>
      </c>
      <c r="E233" s="242">
        <f t="shared" si="11"/>
        <v>5.800000000000001</v>
      </c>
      <c r="F233" s="41">
        <f>SUM(F234:F234)</f>
        <v>0.116</v>
      </c>
      <c r="G233" s="41">
        <f>SUM(G234:G234)</f>
        <v>0.116</v>
      </c>
      <c r="H233" s="42">
        <f>SUM(H234:H234)</f>
        <v>0</v>
      </c>
    </row>
    <row r="234" spans="1:8" ht="15.75" customHeight="1">
      <c r="A234" s="264"/>
      <c r="B234" s="59" t="s">
        <v>95</v>
      </c>
      <c r="C234" s="54">
        <v>20</v>
      </c>
      <c r="D234" s="54"/>
      <c r="E234" s="31">
        <f>F234/C234*1000</f>
        <v>5.800000000000001</v>
      </c>
      <c r="F234" s="56">
        <v>0.116</v>
      </c>
      <c r="G234" s="56">
        <v>0.116</v>
      </c>
      <c r="H234" s="57"/>
    </row>
    <row r="235" spans="1:8" ht="15.75" customHeight="1">
      <c r="A235" s="259">
        <v>4</v>
      </c>
      <c r="B235" s="50" t="s">
        <v>60</v>
      </c>
      <c r="C235" s="39">
        <f>SUM(C236)</f>
        <v>85</v>
      </c>
      <c r="D235" s="39">
        <f>SUM(D236)</f>
        <v>0</v>
      </c>
      <c r="E235" s="58">
        <f t="shared" si="11"/>
        <v>10</v>
      </c>
      <c r="F235" s="41">
        <f>SUM(F236)</f>
        <v>0.85</v>
      </c>
      <c r="G235" s="41">
        <f>SUM(G236)</f>
        <v>0</v>
      </c>
      <c r="H235" s="42">
        <f>SUM(H236)</f>
        <v>0.85</v>
      </c>
    </row>
    <row r="236" spans="1:8" ht="15.75" customHeight="1">
      <c r="A236" s="263"/>
      <c r="B236" s="403" t="s">
        <v>99</v>
      </c>
      <c r="C236" s="44">
        <v>85</v>
      </c>
      <c r="D236" s="44"/>
      <c r="E236" s="45">
        <f t="shared" si="11"/>
        <v>10</v>
      </c>
      <c r="F236" s="46">
        <v>0.85</v>
      </c>
      <c r="G236" s="46"/>
      <c r="H236" s="47">
        <v>0.85</v>
      </c>
    </row>
    <row r="237" spans="1:8" ht="15.75" customHeight="1">
      <c r="A237" s="259">
        <v>5</v>
      </c>
      <c r="B237" s="48" t="s">
        <v>91</v>
      </c>
      <c r="C237" s="39">
        <f>C238</f>
        <v>40</v>
      </c>
      <c r="D237" s="39">
        <f>D238</f>
        <v>0</v>
      </c>
      <c r="E237" s="40">
        <f>F237/C237*1000</f>
        <v>7.75</v>
      </c>
      <c r="F237" s="41">
        <f>F238</f>
        <v>0.31</v>
      </c>
      <c r="G237" s="41"/>
      <c r="H237" s="42">
        <f>H238</f>
        <v>0.31</v>
      </c>
    </row>
    <row r="238" spans="1:8" ht="15.75" customHeight="1">
      <c r="A238" s="263"/>
      <c r="B238" s="49" t="s">
        <v>95</v>
      </c>
      <c r="C238" s="44">
        <v>40</v>
      </c>
      <c r="D238" s="44"/>
      <c r="E238" s="45">
        <f>F238/C238*1000</f>
        <v>7.75</v>
      </c>
      <c r="F238" s="46">
        <v>0.31</v>
      </c>
      <c r="G238" s="46"/>
      <c r="H238" s="47">
        <v>0.31</v>
      </c>
    </row>
    <row r="239" spans="1:8" ht="15.75" customHeight="1">
      <c r="A239" s="259">
        <v>6</v>
      </c>
      <c r="B239" s="50" t="s">
        <v>93</v>
      </c>
      <c r="C239" s="39">
        <f>SUM(C240)</f>
        <v>180</v>
      </c>
      <c r="D239" s="39">
        <f>SUM(D240)</f>
        <v>0</v>
      </c>
      <c r="E239" s="40">
        <f t="shared" si="11"/>
        <v>16</v>
      </c>
      <c r="F239" s="41">
        <f>SUM(F240)</f>
        <v>2.88</v>
      </c>
      <c r="G239" s="41">
        <f>SUM(G240)</f>
        <v>0</v>
      </c>
      <c r="H239" s="42">
        <f>SUM(H240)</f>
        <v>2.88</v>
      </c>
    </row>
    <row r="240" spans="1:8" ht="15.75" customHeight="1">
      <c r="A240" s="263"/>
      <c r="B240" s="403" t="s">
        <v>99</v>
      </c>
      <c r="C240" s="44">
        <v>180</v>
      </c>
      <c r="D240" s="44"/>
      <c r="E240" s="45">
        <f t="shared" si="11"/>
        <v>16</v>
      </c>
      <c r="F240" s="46">
        <v>2.88</v>
      </c>
      <c r="G240" s="46"/>
      <c r="H240" s="47">
        <v>2.88</v>
      </c>
    </row>
    <row r="241" spans="1:8" ht="15.75" customHeight="1">
      <c r="A241" s="259">
        <v>7</v>
      </c>
      <c r="B241" s="48" t="s">
        <v>18</v>
      </c>
      <c r="C241" s="39">
        <f>SUM(C242:C242)</f>
        <v>50</v>
      </c>
      <c r="D241" s="39">
        <f>SUM(D242:D242)</f>
        <v>1</v>
      </c>
      <c r="E241" s="40">
        <f t="shared" si="11"/>
        <v>10.64</v>
      </c>
      <c r="F241" s="41">
        <f>SUM(F242:F242)</f>
        <v>0.532</v>
      </c>
      <c r="G241" s="41">
        <f>SUM(G242:G242)</f>
        <v>0.532</v>
      </c>
      <c r="H241" s="42">
        <f>SUM(H242:H242)</f>
        <v>0</v>
      </c>
    </row>
    <row r="242" spans="1:8" ht="15.75" customHeight="1">
      <c r="A242" s="263"/>
      <c r="B242" s="59" t="s">
        <v>163</v>
      </c>
      <c r="C242" s="44">
        <v>50</v>
      </c>
      <c r="D242" s="44">
        <v>1</v>
      </c>
      <c r="E242" s="45">
        <f t="shared" si="11"/>
        <v>10.64</v>
      </c>
      <c r="F242" s="46">
        <v>0.532</v>
      </c>
      <c r="G242" s="46">
        <v>0.532</v>
      </c>
      <c r="H242" s="47"/>
    </row>
    <row r="243" spans="1:8" ht="15.75" customHeight="1">
      <c r="A243" s="265">
        <v>8</v>
      </c>
      <c r="B243" s="60" t="s">
        <v>49</v>
      </c>
      <c r="C243" s="61">
        <f>SUM(C244:C245)</f>
        <v>450</v>
      </c>
      <c r="D243" s="61">
        <f>SUM(D244:D245)</f>
        <v>0</v>
      </c>
      <c r="E243" s="72">
        <f t="shared" si="11"/>
        <v>7.457777777777777</v>
      </c>
      <c r="F243" s="61">
        <f>SUM(F244:F245)</f>
        <v>3.356</v>
      </c>
      <c r="G243" s="74">
        <f>SUM(G244:G245)</f>
        <v>3.314</v>
      </c>
      <c r="H243" s="63">
        <f>SUM(H244:H245)</f>
        <v>0.042</v>
      </c>
    </row>
    <row r="244" spans="1:8" ht="15.75" customHeight="1">
      <c r="A244" s="266"/>
      <c r="B244" s="250" t="s">
        <v>98</v>
      </c>
      <c r="C244" s="76">
        <v>396</v>
      </c>
      <c r="D244" s="76"/>
      <c r="E244" s="62">
        <f t="shared" si="11"/>
        <v>8.368686868686869</v>
      </c>
      <c r="F244" s="77">
        <v>3.314</v>
      </c>
      <c r="G244" s="77">
        <v>3.314</v>
      </c>
      <c r="H244" s="78"/>
    </row>
    <row r="245" spans="1:8" ht="15.75" customHeight="1">
      <c r="A245" s="475"/>
      <c r="B245" s="43" t="s">
        <v>99</v>
      </c>
      <c r="C245" s="30">
        <v>54</v>
      </c>
      <c r="D245" s="30"/>
      <c r="E245" s="31">
        <f t="shared" si="11"/>
        <v>0.7777777777777778</v>
      </c>
      <c r="F245" s="32">
        <v>0.042</v>
      </c>
      <c r="G245" s="32"/>
      <c r="H245" s="33">
        <v>0.042</v>
      </c>
    </row>
    <row r="246" spans="1:8" ht="15.75" customHeight="1">
      <c r="A246" s="259">
        <v>9</v>
      </c>
      <c r="B246" s="48" t="s">
        <v>50</v>
      </c>
      <c r="C246" s="39">
        <f>SUM(C247:C247)</f>
        <v>295</v>
      </c>
      <c r="D246" s="39">
        <f>SUM(D247:D247)</f>
        <v>0</v>
      </c>
      <c r="E246" s="40">
        <f t="shared" si="11"/>
        <v>12.176271186440678</v>
      </c>
      <c r="F246" s="41">
        <f>SUM(F247:F247)</f>
        <v>3.592</v>
      </c>
      <c r="G246" s="41">
        <f>SUM(G247:G247)</f>
        <v>1.43</v>
      </c>
      <c r="H246" s="42">
        <f>SUM(H247:H247)</f>
        <v>2.16</v>
      </c>
    </row>
    <row r="247" spans="1:8" ht="15.75" customHeight="1">
      <c r="A247" s="476"/>
      <c r="B247" s="59" t="s">
        <v>98</v>
      </c>
      <c r="C247" s="35">
        <v>295</v>
      </c>
      <c r="D247" s="35"/>
      <c r="E247" s="52">
        <f t="shared" si="11"/>
        <v>12.176271186440678</v>
      </c>
      <c r="F247" s="36">
        <v>3.592</v>
      </c>
      <c r="G247" s="36">
        <v>1.43</v>
      </c>
      <c r="H247" s="37">
        <v>2.16</v>
      </c>
    </row>
    <row r="248" spans="1:8" ht="15.75" customHeight="1">
      <c r="A248" s="259">
        <v>10</v>
      </c>
      <c r="B248" s="48" t="s">
        <v>20</v>
      </c>
      <c r="C248" s="39">
        <f>SUM(C249:C250)</f>
        <v>7050</v>
      </c>
      <c r="D248" s="39">
        <f>SUM(D249:D250)</f>
        <v>0</v>
      </c>
      <c r="E248" s="40">
        <f>F248/C248*1000</f>
        <v>37.437730496453895</v>
      </c>
      <c r="F248" s="41">
        <f>SUM(F249:F250)</f>
        <v>263.936</v>
      </c>
      <c r="G248" s="41">
        <f>SUM(G249:G250)</f>
        <v>3.8</v>
      </c>
      <c r="H248" s="42">
        <f>SUM(H249:H250)</f>
        <v>259.956</v>
      </c>
    </row>
    <row r="249" spans="1:8" ht="15.75" customHeight="1">
      <c r="A249" s="475"/>
      <c r="B249" s="43" t="s">
        <v>98</v>
      </c>
      <c r="C249" s="30">
        <v>1570</v>
      </c>
      <c r="D249" s="30"/>
      <c r="E249" s="31">
        <f aca="true" t="shared" si="12" ref="E249:E258">F249/C249*1000</f>
        <v>18.799999999999997</v>
      </c>
      <c r="F249" s="32">
        <v>29.516</v>
      </c>
      <c r="G249" s="32"/>
      <c r="H249" s="33">
        <v>29.516</v>
      </c>
    </row>
    <row r="250" spans="1:8" ht="15.75" customHeight="1">
      <c r="A250" s="475"/>
      <c r="B250" s="43" t="s">
        <v>99</v>
      </c>
      <c r="C250" s="30">
        <v>5480</v>
      </c>
      <c r="D250" s="30"/>
      <c r="E250" s="31">
        <f t="shared" si="12"/>
        <v>42.77737226277372</v>
      </c>
      <c r="F250" s="32">
        <v>234.42</v>
      </c>
      <c r="G250" s="32">
        <v>3.8</v>
      </c>
      <c r="H250" s="33">
        <v>230.44</v>
      </c>
    </row>
    <row r="251" spans="1:8" ht="15.75" customHeight="1">
      <c r="A251" s="259">
        <v>11</v>
      </c>
      <c r="B251" s="48" t="s">
        <v>21</v>
      </c>
      <c r="C251" s="39">
        <f>SUM(C252)</f>
        <v>1985</v>
      </c>
      <c r="D251" s="39">
        <f>SUM(D252)</f>
        <v>0</v>
      </c>
      <c r="E251" s="40">
        <f t="shared" si="12"/>
        <v>23</v>
      </c>
      <c r="F251" s="41">
        <f>SUM(F252)</f>
        <v>45.655</v>
      </c>
      <c r="G251" s="41">
        <f>SUM(G252)</f>
        <v>0</v>
      </c>
      <c r="H251" s="42">
        <f>SUM(H252)</f>
        <v>45.655</v>
      </c>
    </row>
    <row r="252" spans="1:8" ht="15.75" customHeight="1">
      <c r="A252" s="263"/>
      <c r="B252" s="59" t="s">
        <v>99</v>
      </c>
      <c r="C252" s="44">
        <v>1985</v>
      </c>
      <c r="D252" s="44"/>
      <c r="E252" s="45">
        <f t="shared" si="12"/>
        <v>23</v>
      </c>
      <c r="F252" s="46">
        <v>45.655</v>
      </c>
      <c r="G252" s="46"/>
      <c r="H252" s="47">
        <v>45.655</v>
      </c>
    </row>
    <row r="253" spans="1:17" s="65" customFormat="1" ht="15.75" customHeight="1">
      <c r="A253" s="259">
        <v>12</v>
      </c>
      <c r="B253" s="48" t="s">
        <v>51</v>
      </c>
      <c r="C253" s="39">
        <f>SUM(C254:C256)</f>
        <v>948</v>
      </c>
      <c r="D253" s="39">
        <f>SUM(D254:D256)</f>
        <v>0</v>
      </c>
      <c r="E253" s="40">
        <f t="shared" si="12"/>
        <v>27.75316455696203</v>
      </c>
      <c r="F253" s="41">
        <f>SUM(F254:F256)</f>
        <v>26.310000000000002</v>
      </c>
      <c r="G253" s="41">
        <f>SUM(G254:G256)</f>
        <v>16.200000000000003</v>
      </c>
      <c r="H253" s="42">
        <f>SUM(H254:H256)</f>
        <v>10.11</v>
      </c>
      <c r="K253" s="66"/>
      <c r="L253" s="66"/>
      <c r="M253" s="66"/>
      <c r="N253" s="66"/>
      <c r="O253" s="66"/>
      <c r="P253" s="66"/>
      <c r="Q253" s="66"/>
    </row>
    <row r="254" spans="1:8" ht="15.75" customHeight="1">
      <c r="A254" s="266"/>
      <c r="B254" s="250" t="s">
        <v>96</v>
      </c>
      <c r="C254" s="76">
        <v>98</v>
      </c>
      <c r="D254" s="76"/>
      <c r="E254" s="31">
        <f t="shared" si="12"/>
        <v>60.10204081632653</v>
      </c>
      <c r="F254" s="77">
        <v>5.89</v>
      </c>
      <c r="G254" s="77">
        <v>5.89</v>
      </c>
      <c r="H254" s="78"/>
    </row>
    <row r="255" spans="1:8" ht="15.75" customHeight="1">
      <c r="A255" s="475"/>
      <c r="B255" s="43" t="s">
        <v>98</v>
      </c>
      <c r="C255" s="30">
        <v>772</v>
      </c>
      <c r="D255" s="30"/>
      <c r="E255" s="31">
        <f t="shared" si="12"/>
        <v>24.702072538860104</v>
      </c>
      <c r="F255" s="32">
        <v>19.07</v>
      </c>
      <c r="G255" s="32">
        <v>8.96</v>
      </c>
      <c r="H255" s="33">
        <v>10.11</v>
      </c>
    </row>
    <row r="256" spans="1:8" ht="15.75" customHeight="1">
      <c r="A256" s="476"/>
      <c r="B256" s="51" t="s">
        <v>99</v>
      </c>
      <c r="C256" s="35">
        <v>78</v>
      </c>
      <c r="D256" s="35"/>
      <c r="E256" s="31">
        <f t="shared" si="12"/>
        <v>17.30769230769231</v>
      </c>
      <c r="F256" s="36">
        <v>1.35</v>
      </c>
      <c r="G256" s="36">
        <v>1.35</v>
      </c>
      <c r="H256" s="37"/>
    </row>
    <row r="257" spans="1:8" ht="15.75" customHeight="1">
      <c r="A257" s="259">
        <v>13</v>
      </c>
      <c r="B257" s="48" t="s">
        <v>184</v>
      </c>
      <c r="C257" s="39">
        <f>SUM(C258)</f>
        <v>34</v>
      </c>
      <c r="D257" s="39">
        <f>SUM(D258)</f>
        <v>0</v>
      </c>
      <c r="E257" s="40">
        <f t="shared" si="12"/>
        <v>4.088235294117648</v>
      </c>
      <c r="F257" s="41">
        <f>SUM(F258)</f>
        <v>0.139</v>
      </c>
      <c r="G257" s="41">
        <f>SUM(G258)</f>
        <v>0.139</v>
      </c>
      <c r="H257" s="42">
        <f>SUM(H258)</f>
        <v>0</v>
      </c>
    </row>
    <row r="258" spans="1:8" ht="15.75" customHeight="1">
      <c r="A258" s="263"/>
      <c r="B258" s="59" t="s">
        <v>99</v>
      </c>
      <c r="C258" s="44">
        <v>34</v>
      </c>
      <c r="D258" s="44"/>
      <c r="E258" s="45">
        <f t="shared" si="12"/>
        <v>4.088235294117648</v>
      </c>
      <c r="F258" s="46">
        <v>0.139</v>
      </c>
      <c r="G258" s="46">
        <v>0.139</v>
      </c>
      <c r="H258" s="47"/>
    </row>
    <row r="259" spans="1:8" ht="15.75" customHeight="1">
      <c r="A259" s="259">
        <v>14</v>
      </c>
      <c r="B259" s="48" t="s">
        <v>185</v>
      </c>
      <c r="C259" s="39">
        <f>SUM(C260)</f>
        <v>48</v>
      </c>
      <c r="D259" s="39">
        <f>SUM(D260)</f>
        <v>0</v>
      </c>
      <c r="E259" s="40">
        <f>F259/C259*1000</f>
        <v>7.916666666666667</v>
      </c>
      <c r="F259" s="41">
        <f>SUM(F260)</f>
        <v>0.38</v>
      </c>
      <c r="G259" s="41">
        <f>SUM(G260)</f>
        <v>0.38</v>
      </c>
      <c r="H259" s="42">
        <f>SUM(H260)</f>
        <v>0</v>
      </c>
    </row>
    <row r="260" spans="1:8" ht="15.75" customHeight="1">
      <c r="A260" s="263"/>
      <c r="B260" s="59" t="s">
        <v>99</v>
      </c>
      <c r="C260" s="44">
        <v>48</v>
      </c>
      <c r="D260" s="44"/>
      <c r="E260" s="45">
        <f>F260/C260*1000</f>
        <v>7.916666666666667</v>
      </c>
      <c r="F260" s="46">
        <v>0.38</v>
      </c>
      <c r="G260" s="46">
        <v>0.38</v>
      </c>
      <c r="H260" s="47"/>
    </row>
    <row r="261" spans="1:8" ht="15.75" customHeight="1">
      <c r="A261" s="298" t="s">
        <v>180</v>
      </c>
      <c r="B261" s="299" t="s">
        <v>131</v>
      </c>
      <c r="C261" s="300">
        <f>C223+C228+C233+C235+C237+C239+C241+C243+C246+C248+C251+C253+C257+C259</f>
        <v>51320</v>
      </c>
      <c r="D261" s="300">
        <f>D223+D228+D233+D235+D237+D239+D241+D243+D246+D248+D251+D253+D257+D259</f>
        <v>1</v>
      </c>
      <c r="E261" s="300"/>
      <c r="F261" s="300">
        <f>F223+F228+F233+F235+F237+F239+F241+F243+F246+F248+F251+F253+F257+F259</f>
        <v>1795.514</v>
      </c>
      <c r="G261" s="300">
        <f>G223+G228+G233+G235+G237+G239+G241+G243+G246+G248+G251+G253+G257+G259</f>
        <v>1353.0330000000001</v>
      </c>
      <c r="H261" s="467">
        <f>H223+H228+H233+H235+H237+H239+H241+H243+H246+H248+H251+H253+H257+H259</f>
        <v>333.163</v>
      </c>
    </row>
    <row r="262" spans="1:8" ht="15.75" customHeight="1">
      <c r="A262" s="478"/>
      <c r="B262" s="67" t="s">
        <v>55</v>
      </c>
      <c r="C262" s="68"/>
      <c r="D262" s="68"/>
      <c r="E262" s="71"/>
      <c r="F262" s="69"/>
      <c r="G262" s="69"/>
      <c r="H262" s="70"/>
    </row>
    <row r="263" spans="1:8" ht="15.75" customHeight="1">
      <c r="A263" s="259">
        <v>1</v>
      </c>
      <c r="B263" s="48" t="s">
        <v>186</v>
      </c>
      <c r="C263" s="39">
        <f>SUM(C264)</f>
        <v>60</v>
      </c>
      <c r="D263" s="39">
        <f>SUM(D264)</f>
        <v>0</v>
      </c>
      <c r="E263" s="40">
        <f>F263/C263*1000</f>
        <v>35</v>
      </c>
      <c r="F263" s="41">
        <f>SUM(F264)</f>
        <v>2.1</v>
      </c>
      <c r="G263" s="41">
        <f>SUM(G264)</f>
        <v>2</v>
      </c>
      <c r="H263" s="42">
        <f>SUM(H264)</f>
        <v>0</v>
      </c>
    </row>
    <row r="264" spans="1:8" ht="15.75" customHeight="1">
      <c r="A264" s="263"/>
      <c r="B264" s="59" t="s">
        <v>99</v>
      </c>
      <c r="C264" s="44">
        <v>60</v>
      </c>
      <c r="D264" s="44"/>
      <c r="E264" s="45">
        <f>F264/C264*1000</f>
        <v>35</v>
      </c>
      <c r="F264" s="46">
        <v>2.1</v>
      </c>
      <c r="G264" s="46">
        <v>2</v>
      </c>
      <c r="H264" s="47"/>
    </row>
    <row r="265" spans="1:8" ht="15.75" customHeight="1">
      <c r="A265" s="265">
        <v>2</v>
      </c>
      <c r="B265" s="60" t="s">
        <v>33</v>
      </c>
      <c r="C265" s="61">
        <f>SUM(C266:C268)</f>
        <v>6045</v>
      </c>
      <c r="D265" s="61">
        <f>SUM(D266:D268)</f>
        <v>0</v>
      </c>
      <c r="E265" s="72">
        <f aca="true" t="shared" si="13" ref="E265:E276">F265/C265*1000</f>
        <v>6.1945409429280405</v>
      </c>
      <c r="F265" s="74">
        <f>SUM(F266:F268)</f>
        <v>37.446000000000005</v>
      </c>
      <c r="G265" s="74">
        <f>SUM(G266:G268)</f>
        <v>37.446000000000005</v>
      </c>
      <c r="H265" s="75">
        <f>SUM(H266:H268)</f>
        <v>0</v>
      </c>
    </row>
    <row r="266" spans="1:8" ht="15.75" customHeight="1">
      <c r="A266" s="475"/>
      <c r="B266" s="43" t="s">
        <v>96</v>
      </c>
      <c r="C266" s="30">
        <v>1820</v>
      </c>
      <c r="D266" s="30"/>
      <c r="E266" s="31">
        <f t="shared" si="13"/>
        <v>11.21978021978022</v>
      </c>
      <c r="F266" s="32">
        <v>20.42</v>
      </c>
      <c r="G266" s="32">
        <v>20.42</v>
      </c>
      <c r="H266" s="33"/>
    </row>
    <row r="267" spans="1:15" ht="15.75" customHeight="1">
      <c r="A267" s="475"/>
      <c r="B267" s="43" t="s">
        <v>98</v>
      </c>
      <c r="C267" s="30">
        <v>4125</v>
      </c>
      <c r="D267" s="30"/>
      <c r="E267" s="31">
        <f t="shared" si="13"/>
        <v>3.752727272727273</v>
      </c>
      <c r="F267" s="32">
        <v>15.48</v>
      </c>
      <c r="G267" s="32">
        <v>15.48</v>
      </c>
      <c r="H267" s="33"/>
      <c r="K267" s="5"/>
      <c r="L267" s="5"/>
      <c r="M267" s="5"/>
      <c r="N267" s="5"/>
      <c r="O267" s="5"/>
    </row>
    <row r="268" spans="1:16" ht="15.75" customHeight="1">
      <c r="A268" s="475"/>
      <c r="B268" s="43" t="s">
        <v>99</v>
      </c>
      <c r="C268" s="30">
        <v>100</v>
      </c>
      <c r="D268" s="30"/>
      <c r="E268" s="31">
        <f t="shared" si="13"/>
        <v>15.459999999999999</v>
      </c>
      <c r="F268" s="32">
        <v>1.546</v>
      </c>
      <c r="G268" s="32">
        <v>1.546</v>
      </c>
      <c r="H268" s="33"/>
      <c r="K268" s="5"/>
      <c r="L268" s="5"/>
      <c r="M268" s="5"/>
      <c r="N268" s="5"/>
      <c r="O268" s="5"/>
      <c r="P268" s="5"/>
    </row>
    <row r="269" spans="1:8" ht="15.75" customHeight="1">
      <c r="A269" s="259">
        <v>3</v>
      </c>
      <c r="B269" s="48" t="s">
        <v>137</v>
      </c>
      <c r="C269" s="39">
        <f>SUM(C270:C270)</f>
        <v>186</v>
      </c>
      <c r="D269" s="39">
        <f>SUM(D270:D270)</f>
        <v>0</v>
      </c>
      <c r="E269" s="73">
        <f t="shared" si="13"/>
        <v>102.04301075268818</v>
      </c>
      <c r="F269" s="41">
        <f>SUM(F270:F270)</f>
        <v>18.98</v>
      </c>
      <c r="G269" s="41">
        <f>SUM(G270:G270)</f>
        <v>3.5</v>
      </c>
      <c r="H269" s="42">
        <f>SUM(H270:H270)</f>
        <v>3.5</v>
      </c>
    </row>
    <row r="270" spans="1:8" ht="15.75" customHeight="1">
      <c r="A270" s="476"/>
      <c r="B270" s="51" t="s">
        <v>150</v>
      </c>
      <c r="C270" s="35">
        <v>186</v>
      </c>
      <c r="D270" s="35"/>
      <c r="E270" s="52">
        <f t="shared" si="13"/>
        <v>102.04301075268818</v>
      </c>
      <c r="F270" s="36">
        <v>18.98</v>
      </c>
      <c r="G270" s="36">
        <v>3.5</v>
      </c>
      <c r="H270" s="37">
        <v>3.5</v>
      </c>
    </row>
    <row r="271" spans="1:17" s="65" customFormat="1" ht="15.75" customHeight="1">
      <c r="A271" s="259">
        <v>4</v>
      </c>
      <c r="B271" s="48" t="s">
        <v>134</v>
      </c>
      <c r="C271" s="39">
        <f>SUM(C272:C274)</f>
        <v>1374</v>
      </c>
      <c r="D271" s="39">
        <f>SUM(D272:D274)</f>
        <v>0</v>
      </c>
      <c r="E271" s="40">
        <f t="shared" si="13"/>
        <v>10.807860262008735</v>
      </c>
      <c r="F271" s="41">
        <f>SUM(F272:F274)</f>
        <v>14.850000000000001</v>
      </c>
      <c r="G271" s="41">
        <f>SUM(G272:G274)</f>
        <v>14.750000000000002</v>
      </c>
      <c r="H271" s="42">
        <f>SUM(H272:H274)</f>
        <v>0</v>
      </c>
      <c r="K271" s="66"/>
      <c r="L271" s="66"/>
      <c r="M271" s="66"/>
      <c r="N271" s="66"/>
      <c r="O271" s="66"/>
      <c r="P271" s="66"/>
      <c r="Q271" s="66"/>
    </row>
    <row r="272" spans="1:8" ht="15.75" customHeight="1">
      <c r="A272" s="266"/>
      <c r="B272" s="250" t="s">
        <v>96</v>
      </c>
      <c r="C272" s="76">
        <v>780</v>
      </c>
      <c r="D272" s="76"/>
      <c r="E272" s="55">
        <f t="shared" si="13"/>
        <v>13.012820512820513</v>
      </c>
      <c r="F272" s="77">
        <v>10.15</v>
      </c>
      <c r="G272" s="77">
        <v>10.15</v>
      </c>
      <c r="H272" s="78"/>
    </row>
    <row r="273" spans="1:8" ht="15.75" customHeight="1">
      <c r="A273" s="264"/>
      <c r="B273" s="53" t="s">
        <v>97</v>
      </c>
      <c r="C273" s="54">
        <v>540</v>
      </c>
      <c r="D273" s="54"/>
      <c r="E273" s="55">
        <f t="shared" si="13"/>
        <v>5</v>
      </c>
      <c r="F273" s="56">
        <v>2.7</v>
      </c>
      <c r="G273" s="56">
        <v>2.7</v>
      </c>
      <c r="H273" s="57"/>
    </row>
    <row r="274" spans="1:8" ht="15.75" customHeight="1">
      <c r="A274" s="263"/>
      <c r="B274" s="197" t="s">
        <v>99</v>
      </c>
      <c r="C274" s="44">
        <v>54</v>
      </c>
      <c r="D274" s="44"/>
      <c r="E274" s="45">
        <f t="shared" si="13"/>
        <v>37.03703703703704</v>
      </c>
      <c r="F274" s="46">
        <v>2</v>
      </c>
      <c r="G274" s="46">
        <v>1.9</v>
      </c>
      <c r="H274" s="47"/>
    </row>
    <row r="275" spans="1:8" ht="15.75" customHeight="1">
      <c r="A275" s="265">
        <v>5</v>
      </c>
      <c r="B275" s="60" t="s">
        <v>23</v>
      </c>
      <c r="C275" s="61">
        <f>SUM(C276:C276)</f>
        <v>370</v>
      </c>
      <c r="D275" s="61">
        <f>SUM(D276:D276)</f>
        <v>0</v>
      </c>
      <c r="E275" s="72">
        <f t="shared" si="13"/>
        <v>2.6297297297297297</v>
      </c>
      <c r="F275" s="61">
        <f>SUM(F276:F276)</f>
        <v>0.973</v>
      </c>
      <c r="G275" s="61">
        <f>SUM(G276:G276)</f>
        <v>0.956</v>
      </c>
      <c r="H275" s="63">
        <f>SUM(H276:H276)</f>
        <v>0</v>
      </c>
    </row>
    <row r="276" spans="1:8" ht="15.75" customHeight="1">
      <c r="A276" s="263"/>
      <c r="B276" s="59" t="s">
        <v>99</v>
      </c>
      <c r="C276" s="44">
        <v>370</v>
      </c>
      <c r="D276" s="44"/>
      <c r="E276" s="45">
        <f t="shared" si="13"/>
        <v>2.6297297297297297</v>
      </c>
      <c r="F276" s="46">
        <v>0.973</v>
      </c>
      <c r="G276" s="46">
        <v>0.956</v>
      </c>
      <c r="H276" s="47"/>
    </row>
    <row r="277" spans="1:8" ht="15.75" customHeight="1">
      <c r="A277" s="265">
        <v>6</v>
      </c>
      <c r="B277" s="60" t="s">
        <v>143</v>
      </c>
      <c r="C277" s="61">
        <f>SUM(C278:C280)</f>
        <v>790</v>
      </c>
      <c r="D277" s="61">
        <f>SUM(D278:D280)</f>
        <v>0</v>
      </c>
      <c r="E277" s="72">
        <f aca="true" t="shared" si="14" ref="E277:E326">F277/C277*1000</f>
        <v>16.68354430379747</v>
      </c>
      <c r="F277" s="74">
        <f>SUM(F278:F280)</f>
        <v>13.18</v>
      </c>
      <c r="G277" s="74">
        <f>SUM(G278:G280)</f>
        <v>12.209999999999999</v>
      </c>
      <c r="H277" s="75">
        <f>SUM(H278:H280)</f>
        <v>0</v>
      </c>
    </row>
    <row r="278" spans="1:8" ht="15.75" customHeight="1">
      <c r="A278" s="475"/>
      <c r="B278" s="43" t="s">
        <v>97</v>
      </c>
      <c r="C278" s="30">
        <v>460</v>
      </c>
      <c r="D278" s="30"/>
      <c r="E278" s="31">
        <f t="shared" si="14"/>
        <v>16.73913043478261</v>
      </c>
      <c r="F278" s="32">
        <v>7.7</v>
      </c>
      <c r="G278" s="32">
        <v>6.93</v>
      </c>
      <c r="H278" s="33"/>
    </row>
    <row r="279" spans="1:8" ht="15.75" customHeight="1">
      <c r="A279" s="476"/>
      <c r="B279" s="51" t="s">
        <v>99</v>
      </c>
      <c r="C279" s="35">
        <v>180</v>
      </c>
      <c r="D279" s="35"/>
      <c r="E279" s="31">
        <f t="shared" si="14"/>
        <v>12.777777777777777</v>
      </c>
      <c r="F279" s="36">
        <v>2.3</v>
      </c>
      <c r="G279" s="36">
        <v>2.1</v>
      </c>
      <c r="H279" s="37"/>
    </row>
    <row r="280" spans="1:8" ht="15.75" customHeight="1">
      <c r="A280" s="263"/>
      <c r="B280" s="49" t="s">
        <v>100</v>
      </c>
      <c r="C280" s="44">
        <v>150</v>
      </c>
      <c r="D280" s="44"/>
      <c r="E280" s="45">
        <f t="shared" si="14"/>
        <v>21.2</v>
      </c>
      <c r="F280" s="46">
        <v>3.18</v>
      </c>
      <c r="G280" s="46">
        <v>3.18</v>
      </c>
      <c r="H280" s="47"/>
    </row>
    <row r="281" spans="1:8" ht="15.75" customHeight="1">
      <c r="A281" s="265">
        <v>7</v>
      </c>
      <c r="B281" s="60" t="s">
        <v>35</v>
      </c>
      <c r="C281" s="61">
        <f>SUM(C282:C283)</f>
        <v>1180</v>
      </c>
      <c r="D281" s="61">
        <f>SUM(D282:D283)</f>
        <v>0</v>
      </c>
      <c r="E281" s="72">
        <f t="shared" si="14"/>
        <v>20.76271186440678</v>
      </c>
      <c r="F281" s="74">
        <f>SUM(F282:F283)</f>
        <v>24.5</v>
      </c>
      <c r="G281" s="74">
        <f>SUM(G282:G283)</f>
        <v>22.5</v>
      </c>
      <c r="H281" s="75">
        <f>SUM(H282:H283)</f>
        <v>0</v>
      </c>
    </row>
    <row r="282" spans="1:8" ht="15.75" customHeight="1">
      <c r="A282" s="476"/>
      <c r="B282" s="51" t="s">
        <v>97</v>
      </c>
      <c r="C282" s="35">
        <v>1000</v>
      </c>
      <c r="D282" s="35"/>
      <c r="E282" s="31">
        <f t="shared" si="14"/>
        <v>20</v>
      </c>
      <c r="F282" s="36">
        <v>20</v>
      </c>
      <c r="G282" s="36">
        <v>18</v>
      </c>
      <c r="H282" s="37"/>
    </row>
    <row r="283" spans="1:8" ht="15.75" customHeight="1">
      <c r="A283" s="263"/>
      <c r="B283" s="59" t="s">
        <v>99</v>
      </c>
      <c r="C283" s="44">
        <v>180</v>
      </c>
      <c r="D283" s="44"/>
      <c r="E283" s="45">
        <f t="shared" si="14"/>
        <v>25</v>
      </c>
      <c r="F283" s="46">
        <v>4.5</v>
      </c>
      <c r="G283" s="46">
        <v>4.5</v>
      </c>
      <c r="H283" s="47"/>
    </row>
    <row r="284" spans="1:8" ht="15.75" customHeight="1">
      <c r="A284" s="265">
        <v>8</v>
      </c>
      <c r="B284" s="60" t="s">
        <v>24</v>
      </c>
      <c r="C284" s="61">
        <f>SUM(C285:C290)</f>
        <v>4920</v>
      </c>
      <c r="D284" s="61">
        <f>SUM(D285:D290)</f>
        <v>0</v>
      </c>
      <c r="E284" s="62">
        <f t="shared" si="14"/>
        <v>10.41178861788618</v>
      </c>
      <c r="F284" s="74">
        <f>SUM(F285:F290)</f>
        <v>51.226000000000006</v>
      </c>
      <c r="G284" s="74">
        <f>SUM(G285:G290)</f>
        <v>50.25600000000001</v>
      </c>
      <c r="H284" s="75">
        <f>SUM(H285:H290)</f>
        <v>0</v>
      </c>
    </row>
    <row r="285" spans="1:8" ht="15.75" customHeight="1">
      <c r="A285" s="266"/>
      <c r="B285" s="250" t="s">
        <v>95</v>
      </c>
      <c r="C285" s="76">
        <v>240</v>
      </c>
      <c r="D285" s="76"/>
      <c r="E285" s="62">
        <f t="shared" si="14"/>
        <v>35</v>
      </c>
      <c r="F285" s="77">
        <v>8.4</v>
      </c>
      <c r="G285" s="77">
        <v>8.4</v>
      </c>
      <c r="H285" s="78"/>
    </row>
    <row r="286" spans="1:8" ht="15.75" customHeight="1">
      <c r="A286" s="475"/>
      <c r="B286" s="43" t="s">
        <v>96</v>
      </c>
      <c r="C286" s="30">
        <f>720+1695</f>
        <v>2415</v>
      </c>
      <c r="D286" s="30"/>
      <c r="E286" s="31">
        <f t="shared" si="14"/>
        <v>9.749896480331262</v>
      </c>
      <c r="F286" s="32">
        <f>23.41+0.136</f>
        <v>23.546</v>
      </c>
      <c r="G286" s="32">
        <f>23.41+0.136</f>
        <v>23.546</v>
      </c>
      <c r="H286" s="33"/>
    </row>
    <row r="287" spans="1:8" ht="15.75" customHeight="1">
      <c r="A287" s="475"/>
      <c r="B287" s="43" t="s">
        <v>111</v>
      </c>
      <c r="C287" s="30">
        <v>1800</v>
      </c>
      <c r="D287" s="30"/>
      <c r="E287" s="31">
        <f t="shared" si="14"/>
        <v>5.388888888888888</v>
      </c>
      <c r="F287" s="32">
        <v>9.7</v>
      </c>
      <c r="G287" s="32">
        <v>8.73</v>
      </c>
      <c r="H287" s="33"/>
    </row>
    <row r="288" spans="1:8" ht="15.75" customHeight="1">
      <c r="A288" s="475"/>
      <c r="B288" s="43" t="s">
        <v>98</v>
      </c>
      <c r="C288" s="30">
        <v>210</v>
      </c>
      <c r="D288" s="30"/>
      <c r="E288" s="31">
        <f t="shared" si="14"/>
        <v>20.857142857142854</v>
      </c>
      <c r="F288" s="32">
        <v>4.38</v>
      </c>
      <c r="G288" s="32">
        <v>4.38</v>
      </c>
      <c r="H288" s="33"/>
    </row>
    <row r="289" spans="1:8" ht="15.75" customHeight="1">
      <c r="A289" s="475"/>
      <c r="B289" s="43" t="s">
        <v>99</v>
      </c>
      <c r="C289" s="30">
        <v>155</v>
      </c>
      <c r="D289" s="30"/>
      <c r="E289" s="31">
        <f t="shared" si="14"/>
        <v>17.41935483870968</v>
      </c>
      <c r="F289" s="32">
        <v>2.7</v>
      </c>
      <c r="G289" s="32">
        <v>2.7</v>
      </c>
      <c r="H289" s="33"/>
    </row>
    <row r="290" spans="1:8" ht="15.75" customHeight="1">
      <c r="A290" s="263"/>
      <c r="B290" s="49" t="s">
        <v>100</v>
      </c>
      <c r="C290" s="44">
        <v>100</v>
      </c>
      <c r="D290" s="44"/>
      <c r="E290" s="45">
        <f t="shared" si="14"/>
        <v>25</v>
      </c>
      <c r="F290" s="46">
        <v>2.5</v>
      </c>
      <c r="G290" s="46">
        <v>2.5</v>
      </c>
      <c r="H290" s="47"/>
    </row>
    <row r="291" spans="1:17" s="65" customFormat="1" ht="15.75" customHeight="1">
      <c r="A291" s="265">
        <v>9</v>
      </c>
      <c r="B291" s="60" t="s">
        <v>62</v>
      </c>
      <c r="C291" s="61">
        <f>SUM(C292:C294)</f>
        <v>5885</v>
      </c>
      <c r="D291" s="61">
        <f>SUM(D292:D294)</f>
        <v>720</v>
      </c>
      <c r="E291" s="72">
        <f t="shared" si="14"/>
        <v>6.995751911639762</v>
      </c>
      <c r="F291" s="74">
        <f>SUM(F292:F294)</f>
        <v>41.17</v>
      </c>
      <c r="G291" s="74">
        <f>SUM(G292:G294)</f>
        <v>38.94</v>
      </c>
      <c r="H291" s="75">
        <f>SUM(H292:H294)</f>
        <v>0</v>
      </c>
      <c r="K291" s="66"/>
      <c r="L291" s="66"/>
      <c r="M291" s="66"/>
      <c r="N291" s="66"/>
      <c r="O291" s="66"/>
      <c r="P291" s="66"/>
      <c r="Q291" s="66"/>
    </row>
    <row r="292" spans="1:8" ht="15.75" customHeight="1">
      <c r="A292" s="475"/>
      <c r="B292" s="43" t="s">
        <v>97</v>
      </c>
      <c r="C292" s="30">
        <v>2760</v>
      </c>
      <c r="D292" s="30">
        <v>150</v>
      </c>
      <c r="E292" s="31">
        <f t="shared" si="14"/>
        <v>12.253623188405799</v>
      </c>
      <c r="F292" s="32">
        <v>33.82</v>
      </c>
      <c r="G292" s="32">
        <v>31.59</v>
      </c>
      <c r="H292" s="33"/>
    </row>
    <row r="293" spans="1:10" ht="15.75" customHeight="1">
      <c r="A293" s="475"/>
      <c r="B293" s="43" t="s">
        <v>98</v>
      </c>
      <c r="C293" s="30">
        <v>2935</v>
      </c>
      <c r="D293" s="30">
        <v>570</v>
      </c>
      <c r="E293" s="31">
        <f t="shared" si="14"/>
        <v>1.727427597955707</v>
      </c>
      <c r="F293" s="32">
        <v>5.07</v>
      </c>
      <c r="G293" s="32">
        <v>5.07</v>
      </c>
      <c r="H293" s="33"/>
      <c r="J293" s="6"/>
    </row>
    <row r="294" spans="1:10" ht="15.75" customHeight="1">
      <c r="A294" s="263"/>
      <c r="B294" s="59" t="s">
        <v>99</v>
      </c>
      <c r="C294" s="44">
        <v>190</v>
      </c>
      <c r="D294" s="44"/>
      <c r="E294" s="45">
        <f t="shared" si="14"/>
        <v>11.999999999999998</v>
      </c>
      <c r="F294" s="46">
        <v>2.28</v>
      </c>
      <c r="G294" s="46">
        <v>2.28</v>
      </c>
      <c r="H294" s="47"/>
      <c r="J294" s="6"/>
    </row>
    <row r="295" spans="1:8" ht="15.75" customHeight="1">
      <c r="A295" s="265">
        <v>10</v>
      </c>
      <c r="B295" s="60" t="s">
        <v>172</v>
      </c>
      <c r="C295" s="61">
        <f>SUM(C296:C296)</f>
        <v>131</v>
      </c>
      <c r="D295" s="61">
        <f>SUM(D296:D296)</f>
        <v>0</v>
      </c>
      <c r="E295" s="72">
        <f t="shared" si="14"/>
        <v>14.610687022900764</v>
      </c>
      <c r="F295" s="61">
        <f>SUM(F296:F296)</f>
        <v>1.914</v>
      </c>
      <c r="G295" s="61">
        <f>SUM(G296:G296)</f>
        <v>1.037</v>
      </c>
      <c r="H295" s="63">
        <f>SUM(H296:H296)</f>
        <v>0.875</v>
      </c>
    </row>
    <row r="296" spans="1:8" ht="15.75" customHeight="1">
      <c r="A296" s="263"/>
      <c r="B296" s="59" t="s">
        <v>98</v>
      </c>
      <c r="C296" s="44">
        <v>131</v>
      </c>
      <c r="D296" s="44"/>
      <c r="E296" s="45">
        <f t="shared" si="14"/>
        <v>14.610687022900764</v>
      </c>
      <c r="F296" s="46">
        <v>1.914</v>
      </c>
      <c r="G296" s="46">
        <v>1.037</v>
      </c>
      <c r="H296" s="47">
        <v>0.875</v>
      </c>
    </row>
    <row r="297" spans="1:8" ht="15.75" customHeight="1">
      <c r="A297" s="265">
        <v>11</v>
      </c>
      <c r="B297" s="60" t="s">
        <v>36</v>
      </c>
      <c r="C297" s="61">
        <f>SUM(C298:C301)</f>
        <v>626</v>
      </c>
      <c r="D297" s="61">
        <f>SUM(D298:D301)</f>
        <v>0</v>
      </c>
      <c r="E297" s="72">
        <f t="shared" si="14"/>
        <v>7.436102236421726</v>
      </c>
      <c r="F297" s="74">
        <f>SUM(F298:F301)</f>
        <v>4.655</v>
      </c>
      <c r="G297" s="74">
        <f>SUM(G298:G301)</f>
        <v>4.655</v>
      </c>
      <c r="H297" s="75">
        <f>SUM(H298:H301)</f>
        <v>0</v>
      </c>
    </row>
    <row r="298" spans="1:8" ht="15.75" customHeight="1">
      <c r="A298" s="261"/>
      <c r="B298" s="53" t="s">
        <v>96</v>
      </c>
      <c r="C298" s="54">
        <v>30</v>
      </c>
      <c r="D298" s="54"/>
      <c r="E298" s="55">
        <f t="shared" si="14"/>
        <v>4</v>
      </c>
      <c r="F298" s="56">
        <v>0.12</v>
      </c>
      <c r="G298" s="56">
        <v>0.12</v>
      </c>
      <c r="H298" s="57"/>
    </row>
    <row r="299" spans="1:8" ht="15.75" customHeight="1">
      <c r="A299" s="476"/>
      <c r="B299" s="51" t="s">
        <v>99</v>
      </c>
      <c r="C299" s="35">
        <v>285</v>
      </c>
      <c r="D299" s="35"/>
      <c r="E299" s="52">
        <f t="shared" si="14"/>
        <v>4.4035087719298245</v>
      </c>
      <c r="F299" s="36">
        <v>1.255</v>
      </c>
      <c r="G299" s="36">
        <v>1.255</v>
      </c>
      <c r="H299" s="37"/>
    </row>
    <row r="300" spans="1:8" ht="15.75" customHeight="1">
      <c r="A300" s="476"/>
      <c r="B300" s="51" t="s">
        <v>98</v>
      </c>
      <c r="C300" s="35">
        <v>275</v>
      </c>
      <c r="D300" s="35"/>
      <c r="E300" s="52">
        <f t="shared" si="14"/>
        <v>10.145454545454546</v>
      </c>
      <c r="F300" s="36">
        <v>2.79</v>
      </c>
      <c r="G300" s="36">
        <v>2.79</v>
      </c>
      <c r="H300" s="37"/>
    </row>
    <row r="301" spans="1:8" ht="15.75" customHeight="1">
      <c r="A301" s="263"/>
      <c r="B301" s="49" t="s">
        <v>100</v>
      </c>
      <c r="C301" s="44">
        <v>36</v>
      </c>
      <c r="D301" s="44"/>
      <c r="E301" s="45">
        <f t="shared" si="14"/>
        <v>13.61111111111111</v>
      </c>
      <c r="F301" s="46">
        <v>0.49</v>
      </c>
      <c r="G301" s="46">
        <v>0.49</v>
      </c>
      <c r="H301" s="47"/>
    </row>
    <row r="302" spans="1:8" ht="15.75" customHeight="1">
      <c r="A302" s="265">
        <v>12</v>
      </c>
      <c r="B302" s="60" t="s">
        <v>25</v>
      </c>
      <c r="C302" s="61">
        <f>SUM(C303:C303)</f>
        <v>917</v>
      </c>
      <c r="D302" s="61">
        <f>SUM(D303:D303)</f>
        <v>0</v>
      </c>
      <c r="E302" s="72">
        <f t="shared" si="14"/>
        <v>12.515812431842967</v>
      </c>
      <c r="F302" s="74">
        <f>SUM(F303:F303)</f>
        <v>11.477</v>
      </c>
      <c r="G302" s="74">
        <f>SUM(G303:G303)</f>
        <v>11.477</v>
      </c>
      <c r="H302" s="75">
        <f>SUM(H303:H303)</f>
        <v>0</v>
      </c>
    </row>
    <row r="303" spans="1:8" ht="15" customHeight="1">
      <c r="A303" s="263"/>
      <c r="B303" s="59" t="s">
        <v>98</v>
      </c>
      <c r="C303" s="44">
        <v>917</v>
      </c>
      <c r="D303" s="44"/>
      <c r="E303" s="45">
        <f t="shared" si="14"/>
        <v>12.515812431842967</v>
      </c>
      <c r="F303" s="46">
        <v>11.477</v>
      </c>
      <c r="G303" s="46">
        <v>11.477</v>
      </c>
      <c r="H303" s="47"/>
    </row>
    <row r="304" spans="1:17" ht="15.75" customHeight="1">
      <c r="A304" s="265">
        <v>13</v>
      </c>
      <c r="B304" s="60" t="s">
        <v>26</v>
      </c>
      <c r="C304" s="61">
        <f>SUM(C305:C306)</f>
        <v>363</v>
      </c>
      <c r="D304" s="61">
        <f>SUM(D305:D306)</f>
        <v>0</v>
      </c>
      <c r="E304" s="72">
        <f t="shared" si="14"/>
        <v>28.071625344352615</v>
      </c>
      <c r="F304" s="74">
        <f>SUM(F305:F306)</f>
        <v>10.19</v>
      </c>
      <c r="G304" s="74">
        <f>SUM(G305:G306)</f>
        <v>10.18</v>
      </c>
      <c r="H304" s="75">
        <f>SUM(H305:H306)</f>
        <v>0</v>
      </c>
      <c r="K304" s="5"/>
      <c r="L304" s="5"/>
      <c r="M304" s="5"/>
      <c r="N304" s="5"/>
      <c r="O304" s="5"/>
      <c r="P304" s="5"/>
      <c r="Q304" s="5"/>
    </row>
    <row r="305" spans="1:17" ht="15.75" customHeight="1">
      <c r="A305" s="475"/>
      <c r="B305" s="43" t="s">
        <v>99</v>
      </c>
      <c r="C305" s="30">
        <v>105</v>
      </c>
      <c r="D305" s="30"/>
      <c r="E305" s="31">
        <f t="shared" si="14"/>
        <v>9.428571428571429</v>
      </c>
      <c r="F305" s="32">
        <v>0.99</v>
      </c>
      <c r="G305" s="32">
        <v>0.98</v>
      </c>
      <c r="H305" s="33"/>
      <c r="K305" s="5"/>
      <c r="L305" s="5"/>
      <c r="M305" s="5"/>
      <c r="N305" s="5"/>
      <c r="O305" s="5"/>
      <c r="P305" s="5"/>
      <c r="Q305" s="5"/>
    </row>
    <row r="306" spans="1:17" ht="15.75" customHeight="1">
      <c r="A306" s="263"/>
      <c r="B306" s="49" t="s">
        <v>100</v>
      </c>
      <c r="C306" s="44">
        <v>258</v>
      </c>
      <c r="D306" s="44"/>
      <c r="E306" s="45">
        <f t="shared" si="14"/>
        <v>35.65891472868217</v>
      </c>
      <c r="F306" s="46">
        <v>9.2</v>
      </c>
      <c r="G306" s="46">
        <v>9.2</v>
      </c>
      <c r="H306" s="47"/>
      <c r="K306" s="5"/>
      <c r="L306" s="5"/>
      <c r="M306" s="5"/>
      <c r="N306" s="5"/>
      <c r="O306" s="5"/>
      <c r="P306" s="5"/>
      <c r="Q306" s="5"/>
    </row>
    <row r="307" spans="1:17" ht="15.75" customHeight="1">
      <c r="A307" s="259">
        <v>14</v>
      </c>
      <c r="B307" s="240" t="s">
        <v>85</v>
      </c>
      <c r="C307" s="241">
        <f>SUM(C308:C308)</f>
        <v>12</v>
      </c>
      <c r="D307" s="241">
        <f>SUM(D308:D308)</f>
        <v>0</v>
      </c>
      <c r="E307" s="251">
        <f t="shared" si="14"/>
        <v>47.166666666666664</v>
      </c>
      <c r="F307" s="41">
        <f>SUM(F308:F308)</f>
        <v>0.566</v>
      </c>
      <c r="G307" s="41">
        <f>SUM(G308:G308)</f>
        <v>0.566</v>
      </c>
      <c r="H307" s="42">
        <f>SUM(H308:H308)</f>
        <v>0</v>
      </c>
      <c r="K307" s="5"/>
      <c r="L307" s="5"/>
      <c r="M307" s="5"/>
      <c r="N307" s="5"/>
      <c r="O307" s="5"/>
      <c r="P307" s="5"/>
      <c r="Q307" s="5"/>
    </row>
    <row r="308" spans="1:17" ht="15.75" customHeight="1">
      <c r="A308" s="268"/>
      <c r="B308" s="243" t="s">
        <v>98</v>
      </c>
      <c r="C308" s="244">
        <v>12</v>
      </c>
      <c r="D308" s="244"/>
      <c r="E308" s="245">
        <f t="shared" si="14"/>
        <v>47.166666666666664</v>
      </c>
      <c r="F308" s="46">
        <v>0.566</v>
      </c>
      <c r="G308" s="46">
        <v>0.566</v>
      </c>
      <c r="H308" s="47"/>
      <c r="K308" s="5"/>
      <c r="L308" s="5"/>
      <c r="M308" s="5"/>
      <c r="N308" s="5"/>
      <c r="O308" s="5"/>
      <c r="P308" s="5"/>
      <c r="Q308" s="5"/>
    </row>
    <row r="309" spans="1:17" ht="15.75" customHeight="1">
      <c r="A309" s="265">
        <v>15</v>
      </c>
      <c r="B309" s="60" t="s">
        <v>27</v>
      </c>
      <c r="C309" s="61">
        <f>SUM(C310:C311)</f>
        <v>237</v>
      </c>
      <c r="D309" s="61">
        <f>SUM(D310:D311)</f>
        <v>0</v>
      </c>
      <c r="E309" s="72">
        <f t="shared" si="14"/>
        <v>25.0210970464135</v>
      </c>
      <c r="F309" s="74">
        <f>SUM(F310:F311)</f>
        <v>5.93</v>
      </c>
      <c r="G309" s="74">
        <f>SUM(G310:G311)</f>
        <v>5.927</v>
      </c>
      <c r="H309" s="75">
        <f>SUM(H310:H311)</f>
        <v>0</v>
      </c>
      <c r="K309" s="5"/>
      <c r="L309" s="5"/>
      <c r="M309" s="5"/>
      <c r="N309" s="5"/>
      <c r="O309" s="5"/>
      <c r="P309" s="5"/>
      <c r="Q309" s="5"/>
    </row>
    <row r="310" spans="1:17" ht="15.75" customHeight="1">
      <c r="A310" s="475"/>
      <c r="B310" s="43" t="s">
        <v>99</v>
      </c>
      <c r="C310" s="30">
        <v>113</v>
      </c>
      <c r="D310" s="30"/>
      <c r="E310" s="31">
        <f t="shared" si="14"/>
        <v>10.79646017699115</v>
      </c>
      <c r="F310" s="32">
        <v>1.22</v>
      </c>
      <c r="G310" s="32">
        <v>1.217</v>
      </c>
      <c r="H310" s="33"/>
      <c r="K310" s="5"/>
      <c r="L310" s="5"/>
      <c r="M310" s="5"/>
      <c r="N310" s="5"/>
      <c r="O310" s="5"/>
      <c r="P310" s="5"/>
      <c r="Q310" s="5"/>
    </row>
    <row r="311" spans="1:17" ht="15.75" customHeight="1">
      <c r="A311" s="263"/>
      <c r="B311" s="49" t="s">
        <v>100</v>
      </c>
      <c r="C311" s="44">
        <v>124</v>
      </c>
      <c r="D311" s="44"/>
      <c r="E311" s="45">
        <f t="shared" si="14"/>
        <v>37.983870967741936</v>
      </c>
      <c r="F311" s="46">
        <v>4.71</v>
      </c>
      <c r="G311" s="46">
        <v>4.71</v>
      </c>
      <c r="H311" s="47"/>
      <c r="K311" s="5"/>
      <c r="L311" s="5"/>
      <c r="M311" s="5"/>
      <c r="N311" s="5"/>
      <c r="O311" s="5"/>
      <c r="P311" s="5"/>
      <c r="Q311" s="5"/>
    </row>
    <row r="312" spans="1:17" ht="15.75" customHeight="1">
      <c r="A312" s="259">
        <v>16</v>
      </c>
      <c r="B312" s="38" t="s">
        <v>194</v>
      </c>
      <c r="C312" s="39">
        <f>SUM(C313)</f>
        <v>64</v>
      </c>
      <c r="D312" s="39">
        <f>SUM(D313)</f>
        <v>0</v>
      </c>
      <c r="E312" s="40">
        <f t="shared" si="14"/>
        <v>12.03125</v>
      </c>
      <c r="F312" s="41">
        <f>SUM(F313)</f>
        <v>0.77</v>
      </c>
      <c r="G312" s="41">
        <f>SUM(G313)</f>
        <v>0.77</v>
      </c>
      <c r="H312" s="42">
        <f>SUM(H313)</f>
        <v>0</v>
      </c>
      <c r="K312" s="5"/>
      <c r="L312" s="5"/>
      <c r="M312" s="5"/>
      <c r="N312" s="5"/>
      <c r="O312" s="5"/>
      <c r="P312" s="5"/>
      <c r="Q312" s="5"/>
    </row>
    <row r="313" spans="1:17" ht="15.75" customHeight="1">
      <c r="A313" s="263"/>
      <c r="B313" s="49" t="s">
        <v>100</v>
      </c>
      <c r="C313" s="44">
        <v>64</v>
      </c>
      <c r="D313" s="44"/>
      <c r="E313" s="45">
        <f t="shared" si="14"/>
        <v>12.03125</v>
      </c>
      <c r="F313" s="46">
        <v>0.77</v>
      </c>
      <c r="G313" s="46">
        <v>0.77</v>
      </c>
      <c r="H313" s="47"/>
      <c r="K313" s="409"/>
      <c r="L313" s="5"/>
      <c r="M313" s="5"/>
      <c r="N313" s="5"/>
      <c r="O313" s="5"/>
      <c r="P313" s="5"/>
      <c r="Q313" s="5"/>
    </row>
    <row r="314" spans="1:17" ht="15.75" customHeight="1">
      <c r="A314" s="261">
        <v>17</v>
      </c>
      <c r="B314" s="130" t="s">
        <v>195</v>
      </c>
      <c r="C314" s="21">
        <f>SUM(C315)</f>
        <v>18</v>
      </c>
      <c r="D314" s="21">
        <f>SUM(D315)</f>
        <v>0</v>
      </c>
      <c r="E314" s="139">
        <f t="shared" si="14"/>
        <v>11.11111111111111</v>
      </c>
      <c r="F314" s="22">
        <f>SUM(F315)</f>
        <v>0.2</v>
      </c>
      <c r="G314" s="22">
        <f>SUM(G315)</f>
        <v>0.2</v>
      </c>
      <c r="H314" s="23">
        <f>SUM(H315)</f>
        <v>0</v>
      </c>
      <c r="K314" s="409"/>
      <c r="L314" s="5"/>
      <c r="M314" s="5"/>
      <c r="N314" s="5"/>
      <c r="O314" s="5"/>
      <c r="P314" s="5"/>
      <c r="Q314" s="5"/>
    </row>
    <row r="315" spans="1:17" ht="15.75" customHeight="1">
      <c r="A315" s="263"/>
      <c r="B315" s="49" t="s">
        <v>98</v>
      </c>
      <c r="C315" s="44">
        <v>18</v>
      </c>
      <c r="D315" s="44"/>
      <c r="E315" s="45">
        <f t="shared" si="14"/>
        <v>11.11111111111111</v>
      </c>
      <c r="F315" s="46">
        <v>0.2</v>
      </c>
      <c r="G315" s="46">
        <v>0.2</v>
      </c>
      <c r="H315" s="47"/>
      <c r="K315" s="409"/>
      <c r="L315" s="5"/>
      <c r="M315" s="5"/>
      <c r="N315" s="5"/>
      <c r="O315" s="5"/>
      <c r="P315" s="5"/>
      <c r="Q315" s="5"/>
    </row>
    <row r="316" spans="1:17" ht="15.75" customHeight="1">
      <c r="A316" s="259">
        <v>18</v>
      </c>
      <c r="B316" s="48" t="s">
        <v>57</v>
      </c>
      <c r="C316" s="39">
        <f>SUM(C317:C317)</f>
        <v>125</v>
      </c>
      <c r="D316" s="39">
        <f>SUM(D317:D317)</f>
        <v>0</v>
      </c>
      <c r="E316" s="40">
        <f t="shared" si="14"/>
        <v>30.72</v>
      </c>
      <c r="F316" s="41">
        <f>SUM(F317:F317)</f>
        <v>3.84</v>
      </c>
      <c r="G316" s="41">
        <f>SUM(G317:G317)</f>
        <v>3.84</v>
      </c>
      <c r="H316" s="42">
        <f>SUM(H317:H317)</f>
        <v>0</v>
      </c>
      <c r="K316" s="5"/>
      <c r="L316" s="5"/>
      <c r="M316" s="5"/>
      <c r="N316" s="5"/>
      <c r="O316" s="5"/>
      <c r="P316" s="5"/>
      <c r="Q316" s="5"/>
    </row>
    <row r="317" spans="1:17" ht="15.75" customHeight="1">
      <c r="A317" s="263"/>
      <c r="B317" s="59" t="s">
        <v>99</v>
      </c>
      <c r="C317" s="44">
        <v>125</v>
      </c>
      <c r="D317" s="44"/>
      <c r="E317" s="45">
        <f t="shared" si="14"/>
        <v>30.72</v>
      </c>
      <c r="F317" s="46">
        <v>3.84</v>
      </c>
      <c r="G317" s="46">
        <v>3.84</v>
      </c>
      <c r="H317" s="47"/>
      <c r="K317" s="5"/>
      <c r="L317" s="5"/>
      <c r="M317" s="5"/>
      <c r="N317" s="5"/>
      <c r="O317" s="5"/>
      <c r="P317" s="5"/>
      <c r="Q317" s="5"/>
    </row>
    <row r="318" spans="1:17" ht="15.75" customHeight="1">
      <c r="A318" s="265">
        <v>19</v>
      </c>
      <c r="B318" s="60" t="s">
        <v>37</v>
      </c>
      <c r="C318" s="61">
        <f>SUM(C319:C323)</f>
        <v>2955</v>
      </c>
      <c r="D318" s="61">
        <f>SUM(D319:D323)</f>
        <v>0</v>
      </c>
      <c r="E318" s="72">
        <f t="shared" si="14"/>
        <v>5.841624365482234</v>
      </c>
      <c r="F318" s="74">
        <f>SUM(F319:F323)</f>
        <v>17.262</v>
      </c>
      <c r="G318" s="74">
        <f>SUM(G319:G323)</f>
        <v>11.524</v>
      </c>
      <c r="H318" s="75">
        <f>SUM(H319:H323)</f>
        <v>2.25</v>
      </c>
      <c r="K318" s="5"/>
      <c r="L318" s="5"/>
      <c r="M318" s="5"/>
      <c r="N318" s="5"/>
      <c r="O318" s="5"/>
      <c r="P318" s="5"/>
      <c r="Q318" s="5"/>
    </row>
    <row r="319" spans="1:17" ht="15.75" customHeight="1">
      <c r="A319" s="266"/>
      <c r="B319" s="250" t="s">
        <v>121</v>
      </c>
      <c r="C319" s="76">
        <v>392</v>
      </c>
      <c r="D319" s="76"/>
      <c r="E319" s="62">
        <f t="shared" si="14"/>
        <v>0.20153061224489796</v>
      </c>
      <c r="F319" s="77">
        <v>0.079</v>
      </c>
      <c r="G319" s="77">
        <v>0.079</v>
      </c>
      <c r="H319" s="78"/>
      <c r="K319" s="5"/>
      <c r="L319" s="5"/>
      <c r="M319" s="5"/>
      <c r="N319" s="5"/>
      <c r="O319" s="5"/>
      <c r="P319" s="5"/>
      <c r="Q319" s="5"/>
    </row>
    <row r="320" spans="1:17" ht="15.75" customHeight="1">
      <c r="A320" s="264"/>
      <c r="B320" s="53" t="s">
        <v>97</v>
      </c>
      <c r="C320" s="54">
        <v>1500</v>
      </c>
      <c r="D320" s="54"/>
      <c r="E320" s="62">
        <f t="shared" si="14"/>
        <v>3.76</v>
      </c>
      <c r="F320" s="56">
        <v>5.64</v>
      </c>
      <c r="G320" s="56">
        <v>5.64</v>
      </c>
      <c r="H320" s="57"/>
      <c r="K320" s="5"/>
      <c r="L320" s="5"/>
      <c r="M320" s="5"/>
      <c r="N320" s="5"/>
      <c r="O320" s="5"/>
      <c r="P320" s="5"/>
      <c r="Q320" s="5"/>
    </row>
    <row r="321" spans="1:17" ht="15.75" customHeight="1">
      <c r="A321" s="476"/>
      <c r="B321" s="51" t="s">
        <v>99</v>
      </c>
      <c r="C321" s="35">
        <v>30</v>
      </c>
      <c r="D321" s="35"/>
      <c r="E321" s="31">
        <f t="shared" si="14"/>
        <v>13.966666666666665</v>
      </c>
      <c r="F321" s="36">
        <v>0.419</v>
      </c>
      <c r="G321" s="36">
        <v>0.419</v>
      </c>
      <c r="H321" s="37"/>
      <c r="K321" s="5"/>
      <c r="L321" s="5"/>
      <c r="M321" s="5"/>
      <c r="N321" s="5"/>
      <c r="O321" s="5"/>
      <c r="P321" s="5"/>
      <c r="Q321" s="5"/>
    </row>
    <row r="322" spans="1:17" ht="15.75" customHeight="1">
      <c r="A322" s="476"/>
      <c r="B322" s="51" t="s">
        <v>98</v>
      </c>
      <c r="C322" s="35">
        <v>333</v>
      </c>
      <c r="D322" s="35"/>
      <c r="E322" s="52">
        <f t="shared" si="14"/>
        <v>10.81081081081081</v>
      </c>
      <c r="F322" s="36">
        <v>3.6</v>
      </c>
      <c r="G322" s="36">
        <v>0.112</v>
      </c>
      <c r="H322" s="37"/>
      <c r="K322" s="5"/>
      <c r="L322" s="5"/>
      <c r="M322" s="5"/>
      <c r="N322" s="5"/>
      <c r="O322" s="5"/>
      <c r="P322" s="5"/>
      <c r="Q322" s="5"/>
    </row>
    <row r="323" spans="1:17" ht="15.75" customHeight="1">
      <c r="A323" s="263"/>
      <c r="B323" s="49" t="s">
        <v>100</v>
      </c>
      <c r="C323" s="44">
        <v>700</v>
      </c>
      <c r="D323" s="44"/>
      <c r="E323" s="45">
        <f t="shared" si="14"/>
        <v>10.748571428571429</v>
      </c>
      <c r="F323" s="46">
        <v>7.524</v>
      </c>
      <c r="G323" s="46">
        <v>5.274</v>
      </c>
      <c r="H323" s="47">
        <v>2.25</v>
      </c>
      <c r="K323" s="5"/>
      <c r="L323" s="5"/>
      <c r="M323" s="5"/>
      <c r="N323" s="5"/>
      <c r="O323" s="5"/>
      <c r="P323" s="5"/>
      <c r="Q323" s="5"/>
    </row>
    <row r="324" spans="1:8" ht="15.75" customHeight="1">
      <c r="A324" s="265">
        <v>20</v>
      </c>
      <c r="B324" s="60" t="s">
        <v>43</v>
      </c>
      <c r="C324" s="61">
        <f>SUM(C325:C326)</f>
        <v>452</v>
      </c>
      <c r="D324" s="61">
        <f>SUM(D325:D326)</f>
        <v>0</v>
      </c>
      <c r="E324" s="72">
        <f t="shared" si="14"/>
        <v>10.236725663716815</v>
      </c>
      <c r="F324" s="74">
        <f>SUM(F325:F326)</f>
        <v>4.627</v>
      </c>
      <c r="G324" s="74">
        <f>SUM(G325:G326)</f>
        <v>4.622</v>
      </c>
      <c r="H324" s="75">
        <f>SUM(H325:H326)</f>
        <v>0</v>
      </c>
    </row>
    <row r="325" spans="1:8" ht="15.75" customHeight="1">
      <c r="A325" s="476"/>
      <c r="B325" s="51" t="s">
        <v>99</v>
      </c>
      <c r="C325" s="35">
        <v>312</v>
      </c>
      <c r="D325" s="35"/>
      <c r="E325" s="52">
        <f t="shared" si="14"/>
        <v>0.9455128205128205</v>
      </c>
      <c r="F325" s="36">
        <v>0.295</v>
      </c>
      <c r="G325" s="36">
        <v>0.29</v>
      </c>
      <c r="H325" s="37"/>
    </row>
    <row r="326" spans="1:8" ht="15.75" customHeight="1">
      <c r="A326" s="263"/>
      <c r="B326" s="59" t="s">
        <v>100</v>
      </c>
      <c r="C326" s="44">
        <v>140</v>
      </c>
      <c r="D326" s="44"/>
      <c r="E326" s="45">
        <f t="shared" si="14"/>
        <v>30.942857142857143</v>
      </c>
      <c r="F326" s="46">
        <v>4.332</v>
      </c>
      <c r="G326" s="46">
        <v>4.332</v>
      </c>
      <c r="H326" s="47"/>
    </row>
    <row r="327" spans="1:8" ht="15.75" customHeight="1">
      <c r="A327" s="265">
        <v>21</v>
      </c>
      <c r="B327" s="60" t="s">
        <v>188</v>
      </c>
      <c r="C327" s="61">
        <f>SUM(C328)</f>
        <v>55</v>
      </c>
      <c r="D327" s="61">
        <f>SUM(D328)</f>
        <v>0</v>
      </c>
      <c r="E327" s="408">
        <f aca="true" t="shared" si="15" ref="E327:E333">F327/C327*1000</f>
        <v>35.309090909090905</v>
      </c>
      <c r="F327" s="74">
        <f>SUM(F328)</f>
        <v>1.942</v>
      </c>
      <c r="G327" s="74">
        <f>SUM(G328)</f>
        <v>1.942</v>
      </c>
      <c r="H327" s="75">
        <f>SUM(H328)</f>
        <v>0</v>
      </c>
    </row>
    <row r="328" spans="1:8" ht="15.75" customHeight="1">
      <c r="A328" s="263"/>
      <c r="B328" s="59" t="s">
        <v>99</v>
      </c>
      <c r="C328" s="44">
        <v>55</v>
      </c>
      <c r="D328" s="44"/>
      <c r="E328" s="256">
        <f t="shared" si="15"/>
        <v>35.309090909090905</v>
      </c>
      <c r="F328" s="46">
        <v>1.942</v>
      </c>
      <c r="G328" s="46">
        <v>1.942</v>
      </c>
      <c r="H328" s="47"/>
    </row>
    <row r="329" spans="1:8" ht="15.75" customHeight="1">
      <c r="A329" s="265">
        <v>22</v>
      </c>
      <c r="B329" s="60" t="s">
        <v>42</v>
      </c>
      <c r="C329" s="61">
        <f>SUM(C330:C331)</f>
        <v>300</v>
      </c>
      <c r="D329" s="61">
        <f>SUM(D330:D331)</f>
        <v>0</v>
      </c>
      <c r="E329" s="258">
        <f t="shared" si="15"/>
        <v>2.333333333333333</v>
      </c>
      <c r="F329" s="74">
        <f>SUM(F330:F331)</f>
        <v>0.7</v>
      </c>
      <c r="G329" s="74">
        <f>SUM(G330:G331)</f>
        <v>0.7</v>
      </c>
      <c r="H329" s="75">
        <f>SUM(H330:H331)</f>
        <v>0</v>
      </c>
    </row>
    <row r="330" spans="1:8" ht="15.75" customHeight="1">
      <c r="A330" s="267"/>
      <c r="B330" s="43" t="s">
        <v>98</v>
      </c>
      <c r="C330" s="30">
        <v>295</v>
      </c>
      <c r="D330" s="30"/>
      <c r="E330" s="257">
        <f t="shared" si="15"/>
        <v>1.694915254237288</v>
      </c>
      <c r="F330" s="32">
        <v>0.5</v>
      </c>
      <c r="G330" s="32">
        <v>0.5</v>
      </c>
      <c r="H330" s="33"/>
    </row>
    <row r="331" spans="1:16" ht="15.75" customHeight="1">
      <c r="A331" s="263"/>
      <c r="B331" s="59" t="s">
        <v>99</v>
      </c>
      <c r="C331" s="44">
        <v>5</v>
      </c>
      <c r="D331" s="44"/>
      <c r="E331" s="79">
        <f t="shared" si="15"/>
        <v>40</v>
      </c>
      <c r="F331" s="46">
        <v>0.2</v>
      </c>
      <c r="G331" s="46">
        <v>0.2</v>
      </c>
      <c r="H331" s="47"/>
      <c r="K331" s="80"/>
      <c r="L331" s="80"/>
      <c r="M331" s="80"/>
      <c r="N331" s="80"/>
      <c r="O331" s="80"/>
      <c r="P331" s="80"/>
    </row>
    <row r="332" spans="1:16" ht="15.75" customHeight="1">
      <c r="A332" s="265">
        <v>23</v>
      </c>
      <c r="B332" s="60" t="s">
        <v>94</v>
      </c>
      <c r="C332" s="61">
        <f>SUM(C333:C333)</f>
        <v>2200</v>
      </c>
      <c r="D332" s="61">
        <f>SUM(D333:D333)</f>
        <v>0</v>
      </c>
      <c r="E332" s="72">
        <f t="shared" si="15"/>
        <v>12.315909090909091</v>
      </c>
      <c r="F332" s="74">
        <f>SUM(F333:F333)</f>
        <v>27.095</v>
      </c>
      <c r="G332" s="74">
        <f>SUM(G333:G333)</f>
        <v>27.095</v>
      </c>
      <c r="H332" s="75">
        <f>SUM(H333:H333)</f>
        <v>0</v>
      </c>
      <c r="K332" s="81"/>
      <c r="L332" s="81"/>
      <c r="M332" s="82"/>
      <c r="N332" s="81"/>
      <c r="O332" s="81"/>
      <c r="P332" s="81"/>
    </row>
    <row r="333" spans="1:16" ht="15.75" customHeight="1">
      <c r="A333" s="263"/>
      <c r="B333" s="59" t="s">
        <v>99</v>
      </c>
      <c r="C333" s="44">
        <v>2200</v>
      </c>
      <c r="D333" s="44"/>
      <c r="E333" s="45">
        <f t="shared" si="15"/>
        <v>12.315909090909091</v>
      </c>
      <c r="F333" s="46">
        <v>27.095</v>
      </c>
      <c r="G333" s="46">
        <v>27.095</v>
      </c>
      <c r="H333" s="47"/>
      <c r="K333" s="80"/>
      <c r="L333" s="80"/>
      <c r="M333" s="80"/>
      <c r="N333" s="80"/>
      <c r="O333" s="80"/>
      <c r="P333" s="80"/>
    </row>
    <row r="334" spans="1:8" ht="15.75" customHeight="1">
      <c r="A334" s="265">
        <v>24</v>
      </c>
      <c r="B334" s="60" t="s">
        <v>189</v>
      </c>
      <c r="C334" s="61">
        <f>SUM(C335:C336)</f>
        <v>392</v>
      </c>
      <c r="D334" s="61">
        <f>SUM(D335:D336)</f>
        <v>0</v>
      </c>
      <c r="E334" s="62">
        <f aca="true" t="shared" si="16" ref="E334:E343">F334/C334*1000</f>
        <v>0.8035714285714286</v>
      </c>
      <c r="F334" s="61">
        <f>SUM(F335:F336)</f>
        <v>0.315</v>
      </c>
      <c r="G334" s="61">
        <f>SUM(G335:G336)</f>
        <v>0.31</v>
      </c>
      <c r="H334" s="63">
        <f>SUM(H335:H336)</f>
        <v>0</v>
      </c>
    </row>
    <row r="335" spans="1:8" ht="15.75" customHeight="1">
      <c r="A335" s="264"/>
      <c r="B335" s="53" t="s">
        <v>98</v>
      </c>
      <c r="C335" s="54">
        <v>32</v>
      </c>
      <c r="D335" s="54"/>
      <c r="E335" s="62">
        <f t="shared" si="16"/>
        <v>3.125</v>
      </c>
      <c r="F335" s="56">
        <v>0.1</v>
      </c>
      <c r="G335" s="56">
        <v>0.1</v>
      </c>
      <c r="H335" s="57"/>
    </row>
    <row r="336" spans="1:8" ht="15.75" customHeight="1">
      <c r="A336" s="263"/>
      <c r="B336" s="59" t="s">
        <v>99</v>
      </c>
      <c r="C336" s="44">
        <v>360</v>
      </c>
      <c r="D336" s="44"/>
      <c r="E336" s="45">
        <f t="shared" si="16"/>
        <v>0.5972222222222222</v>
      </c>
      <c r="F336" s="46">
        <v>0.215</v>
      </c>
      <c r="G336" s="46">
        <v>0.21</v>
      </c>
      <c r="H336" s="47"/>
    </row>
    <row r="337" spans="1:8" ht="15.75" customHeight="1">
      <c r="A337" s="265">
        <v>25</v>
      </c>
      <c r="B337" s="60" t="s">
        <v>113</v>
      </c>
      <c r="C337" s="61">
        <f>SUM(C338:C338)</f>
        <v>84</v>
      </c>
      <c r="D337" s="61">
        <f>SUM(D338:D338)</f>
        <v>0</v>
      </c>
      <c r="E337" s="72">
        <f t="shared" si="16"/>
        <v>22.261904761904763</v>
      </c>
      <c r="F337" s="74">
        <f>SUM(F338:F338)</f>
        <v>1.87</v>
      </c>
      <c r="G337" s="74">
        <f>SUM(G338:G338)</f>
        <v>1.67</v>
      </c>
      <c r="H337" s="75">
        <f>SUM(H338:H338)</f>
        <v>0</v>
      </c>
    </row>
    <row r="338" spans="1:8" ht="15.75" customHeight="1">
      <c r="A338" s="475"/>
      <c r="B338" s="43" t="s">
        <v>98</v>
      </c>
      <c r="C338" s="30">
        <v>84</v>
      </c>
      <c r="D338" s="30"/>
      <c r="E338" s="31">
        <f t="shared" si="16"/>
        <v>22.261904761904763</v>
      </c>
      <c r="F338" s="32">
        <v>1.87</v>
      </c>
      <c r="G338" s="32">
        <v>1.67</v>
      </c>
      <c r="H338" s="33"/>
    </row>
    <row r="339" spans="1:17" s="65" customFormat="1" ht="15.75" customHeight="1">
      <c r="A339" s="259">
        <v>26</v>
      </c>
      <c r="B339" s="38" t="s">
        <v>193</v>
      </c>
      <c r="C339" s="39">
        <f>SUM(C340)</f>
        <v>104</v>
      </c>
      <c r="D339" s="39">
        <f>SUM(D340)</f>
        <v>0</v>
      </c>
      <c r="E339" s="40">
        <f t="shared" si="16"/>
        <v>3.1153846153846154</v>
      </c>
      <c r="F339" s="41">
        <f>SUM(F340)</f>
        <v>0.324</v>
      </c>
      <c r="G339" s="41">
        <f>SUM(G340)</f>
        <v>0.324</v>
      </c>
      <c r="H339" s="42">
        <f>SUM(H340)</f>
        <v>0</v>
      </c>
      <c r="K339" s="66"/>
      <c r="L339" s="66"/>
      <c r="M339" s="66"/>
      <c r="N339" s="66"/>
      <c r="O339" s="66"/>
      <c r="P339" s="66"/>
      <c r="Q339" s="66"/>
    </row>
    <row r="340" spans="1:8" ht="15.75" customHeight="1">
      <c r="A340" s="263"/>
      <c r="B340" s="49" t="s">
        <v>98</v>
      </c>
      <c r="C340" s="44">
        <v>104</v>
      </c>
      <c r="D340" s="44"/>
      <c r="E340" s="45">
        <f t="shared" si="16"/>
        <v>3.1153846153846154</v>
      </c>
      <c r="F340" s="46">
        <v>0.324</v>
      </c>
      <c r="G340" s="46">
        <v>0.324</v>
      </c>
      <c r="H340" s="47"/>
    </row>
    <row r="341" spans="1:8" ht="15.75" customHeight="1">
      <c r="A341" s="265">
        <v>27</v>
      </c>
      <c r="B341" s="60" t="s">
        <v>41</v>
      </c>
      <c r="C341" s="61">
        <f>SUM(C342:C343)</f>
        <v>836</v>
      </c>
      <c r="D341" s="61">
        <f>SUM(D342:D343)</f>
        <v>0</v>
      </c>
      <c r="E341" s="72">
        <f>F341/C341*1000</f>
        <v>16.395933014354068</v>
      </c>
      <c r="F341" s="74">
        <f>SUM(F342:F343)</f>
        <v>13.707</v>
      </c>
      <c r="G341" s="74">
        <f>SUM(G342:G343)</f>
        <v>13.707</v>
      </c>
      <c r="H341" s="75">
        <f>SUM(H342:H343)</f>
        <v>0</v>
      </c>
    </row>
    <row r="342" spans="1:8" ht="15.75" customHeight="1">
      <c r="A342" s="264"/>
      <c r="B342" s="53" t="s">
        <v>95</v>
      </c>
      <c r="C342" s="54">
        <v>500</v>
      </c>
      <c r="D342" s="54"/>
      <c r="E342" s="55">
        <f>F342/C342*1000</f>
        <v>17.54</v>
      </c>
      <c r="F342" s="56">
        <v>8.77</v>
      </c>
      <c r="G342" s="56">
        <v>8.77</v>
      </c>
      <c r="H342" s="57"/>
    </row>
    <row r="343" spans="1:8" ht="15.75" customHeight="1" thickBot="1">
      <c r="A343" s="532"/>
      <c r="B343" s="533" t="s">
        <v>98</v>
      </c>
      <c r="C343" s="534">
        <v>336</v>
      </c>
      <c r="D343" s="534"/>
      <c r="E343" s="535">
        <f t="shared" si="16"/>
        <v>14.693452380952381</v>
      </c>
      <c r="F343" s="536">
        <v>4.937</v>
      </c>
      <c r="G343" s="536">
        <v>4.937</v>
      </c>
      <c r="H343" s="537"/>
    </row>
    <row r="344" spans="1:17" ht="15.75" customHeight="1">
      <c r="A344" s="527" t="s">
        <v>180</v>
      </c>
      <c r="B344" s="528" t="s">
        <v>133</v>
      </c>
      <c r="C344" s="529">
        <f>C263+C265+C269+C271+C275+C277+C281+C284+C291+C295+C297+C302+C304+C307+C309+C312+C314+C316+C318+C324+C327+C329+C332+C334+C337+C339+C341</f>
        <v>30681</v>
      </c>
      <c r="D344" s="529">
        <f>D263+D265+D269+D271+D275+D277+D281+D284+D291+D295+D297+D302+D304+D307+D309+D312+D314+D316+D318+D324+D327+D329+D332+D334+D337+D339+D341</f>
        <v>720</v>
      </c>
      <c r="E344" s="529"/>
      <c r="F344" s="530">
        <f>F263+F265+F269+F271+F275+F277+F281+F284+F291+F295+F297+F302+F304+F307+F309+F312+F314+F316+F318+F324+F327+F329+F332+F334+F337+F339+F341</f>
        <v>311.8090000000001</v>
      </c>
      <c r="G344" s="530">
        <f>G263+G265+G269+G271+G275+G277+G281+G284+G291+G295+G297+G302+G304+G307+G309+G312+G314+G316+G318+G324+G327+G329+G332+G334+G337+G339+G341</f>
        <v>283.1040000000001</v>
      </c>
      <c r="H344" s="531">
        <f>H263+H265+H269+H271+H275+H277+H281+H284+H291+H295+H297+H302+H304+H307+H309+H312+H314+H316+H318+H324+H327+H329+H332+H334+H337+H339+H341</f>
        <v>6.625</v>
      </c>
      <c r="P344" s="5"/>
      <c r="Q344" s="5"/>
    </row>
    <row r="345" spans="1:17" ht="15.75" customHeight="1">
      <c r="A345" s="478"/>
      <c r="B345" s="67" t="s">
        <v>52</v>
      </c>
      <c r="C345" s="68"/>
      <c r="D345" s="68"/>
      <c r="E345" s="71"/>
      <c r="F345" s="69"/>
      <c r="G345" s="69"/>
      <c r="H345" s="70"/>
      <c r="P345" s="5"/>
      <c r="Q345" s="5"/>
    </row>
    <row r="346" spans="1:17" ht="15.75" customHeight="1">
      <c r="A346" s="259">
        <v>1</v>
      </c>
      <c r="B346" s="48" t="s">
        <v>168</v>
      </c>
      <c r="C346" s="39">
        <f>SUM(C347:C347)</f>
        <v>200</v>
      </c>
      <c r="D346" s="39">
        <f>SUM(D347:D347)</f>
        <v>0</v>
      </c>
      <c r="E346" s="40">
        <f aca="true" t="shared" si="17" ref="E346:E353">F346/C346*1000</f>
        <v>24</v>
      </c>
      <c r="F346" s="41">
        <f>SUM(F347:F347)</f>
        <v>4.8</v>
      </c>
      <c r="G346" s="41">
        <f>SUM(G347:G347)</f>
        <v>4.8</v>
      </c>
      <c r="H346" s="42">
        <f>SUM(H347:H347)</f>
        <v>0</v>
      </c>
      <c r="P346" s="5"/>
      <c r="Q346" s="5"/>
    </row>
    <row r="347" spans="1:17" ht="15.75" customHeight="1">
      <c r="A347" s="263"/>
      <c r="B347" s="59" t="s">
        <v>99</v>
      </c>
      <c r="C347" s="44">
        <v>200</v>
      </c>
      <c r="D347" s="44"/>
      <c r="E347" s="45">
        <f t="shared" si="17"/>
        <v>24</v>
      </c>
      <c r="F347" s="46">
        <v>4.8</v>
      </c>
      <c r="G347" s="46">
        <v>4.8</v>
      </c>
      <c r="H347" s="47"/>
      <c r="P347" s="5"/>
      <c r="Q347" s="5"/>
    </row>
    <row r="348" spans="1:17" ht="15.75" customHeight="1">
      <c r="A348" s="265">
        <v>2</v>
      </c>
      <c r="B348" s="60" t="s">
        <v>75</v>
      </c>
      <c r="C348" s="61">
        <f>SUM(C349)</f>
        <v>1356</v>
      </c>
      <c r="D348" s="61">
        <f>SUM(D349)</f>
        <v>0</v>
      </c>
      <c r="E348" s="72">
        <f t="shared" si="17"/>
        <v>20.129793510324482</v>
      </c>
      <c r="F348" s="74">
        <f>SUM(F349)</f>
        <v>27.296</v>
      </c>
      <c r="G348" s="74">
        <f>SUM(G349)</f>
        <v>26.8</v>
      </c>
      <c r="H348" s="75">
        <f>SUM(H349)</f>
        <v>0.496</v>
      </c>
      <c r="P348" s="5"/>
      <c r="Q348" s="5"/>
    </row>
    <row r="349" spans="1:17" ht="15.75" customHeight="1">
      <c r="A349" s="263"/>
      <c r="B349" s="59" t="s">
        <v>99</v>
      </c>
      <c r="C349" s="44">
        <v>1356</v>
      </c>
      <c r="D349" s="44"/>
      <c r="E349" s="45">
        <f t="shared" si="17"/>
        <v>20.129793510324482</v>
      </c>
      <c r="F349" s="46">
        <v>27.296</v>
      </c>
      <c r="G349" s="46">
        <v>26.8</v>
      </c>
      <c r="H349" s="47">
        <v>0.496</v>
      </c>
      <c r="P349" s="5"/>
      <c r="Q349" s="5"/>
    </row>
    <row r="350" spans="1:17" ht="15.75" customHeight="1">
      <c r="A350" s="265">
        <v>3</v>
      </c>
      <c r="B350" s="60" t="s">
        <v>128</v>
      </c>
      <c r="C350" s="61">
        <f>SUM(C351)</f>
        <v>19</v>
      </c>
      <c r="D350" s="61">
        <f>SUM(D351)</f>
        <v>0</v>
      </c>
      <c r="E350" s="72">
        <f>F350/C350*1000</f>
        <v>1.263157894736842</v>
      </c>
      <c r="F350" s="74">
        <f>SUM(F351)</f>
        <v>0.024</v>
      </c>
      <c r="G350" s="74">
        <f>SUM(G351)</f>
        <v>0.024</v>
      </c>
      <c r="H350" s="75">
        <f>SUM(H351)</f>
        <v>0</v>
      </c>
      <c r="P350" s="5"/>
      <c r="Q350" s="5"/>
    </row>
    <row r="351" spans="1:17" ht="15.75" customHeight="1">
      <c r="A351" s="263"/>
      <c r="B351" s="59" t="s">
        <v>99</v>
      </c>
      <c r="C351" s="44">
        <v>19</v>
      </c>
      <c r="D351" s="44"/>
      <c r="E351" s="45">
        <f>F351/C351*1000</f>
        <v>1.263157894736842</v>
      </c>
      <c r="F351" s="46">
        <v>0.024</v>
      </c>
      <c r="G351" s="46">
        <v>0.024</v>
      </c>
      <c r="H351" s="47"/>
      <c r="P351" s="5"/>
      <c r="Q351" s="5"/>
    </row>
    <row r="352" spans="1:17" ht="15.75" customHeight="1">
      <c r="A352" s="259">
        <v>4</v>
      </c>
      <c r="B352" s="48" t="s">
        <v>64</v>
      </c>
      <c r="C352" s="39">
        <f>SUM(C353)</f>
        <v>16</v>
      </c>
      <c r="D352" s="39">
        <f>SUM(D353)</f>
        <v>0</v>
      </c>
      <c r="E352" s="40">
        <f t="shared" si="17"/>
        <v>51.25</v>
      </c>
      <c r="F352" s="41">
        <f>SUM(F353)</f>
        <v>0.82</v>
      </c>
      <c r="G352" s="41">
        <f>SUM(G353)</f>
        <v>0.82</v>
      </c>
      <c r="H352" s="42">
        <f>SUM(H353)</f>
        <v>0</v>
      </c>
      <c r="P352" s="5"/>
      <c r="Q352" s="5"/>
    </row>
    <row r="353" spans="1:17" ht="15.75" customHeight="1">
      <c r="A353" s="263"/>
      <c r="B353" s="59" t="s">
        <v>98</v>
      </c>
      <c r="C353" s="44">
        <v>16</v>
      </c>
      <c r="D353" s="44"/>
      <c r="E353" s="45">
        <f t="shared" si="17"/>
        <v>51.25</v>
      </c>
      <c r="F353" s="46">
        <v>0.82</v>
      </c>
      <c r="G353" s="46">
        <v>0.82</v>
      </c>
      <c r="H353" s="47"/>
      <c r="P353" s="5"/>
      <c r="Q353" s="5"/>
    </row>
    <row r="354" spans="1:17" ht="15.75" customHeight="1">
      <c r="A354" s="259">
        <v>5</v>
      </c>
      <c r="B354" s="48" t="s">
        <v>149</v>
      </c>
      <c r="C354" s="39">
        <f>SUM(C355)</f>
        <v>66</v>
      </c>
      <c r="D354" s="39">
        <f>SUM(D355)</f>
        <v>0</v>
      </c>
      <c r="E354" s="40">
        <f aca="true" t="shared" si="18" ref="E354:E359">F354/C354*1000</f>
        <v>10.454545454545455</v>
      </c>
      <c r="F354" s="41">
        <f>SUM(F355)</f>
        <v>0.69</v>
      </c>
      <c r="G354" s="41">
        <f>SUM(G355)</f>
        <v>0.66</v>
      </c>
      <c r="H354" s="42">
        <f>SUM(H355)</f>
        <v>0</v>
      </c>
      <c r="P354" s="5"/>
      <c r="Q354" s="5"/>
    </row>
    <row r="355" spans="1:17" ht="15.75" customHeight="1">
      <c r="A355" s="263"/>
      <c r="B355" s="59" t="s">
        <v>98</v>
      </c>
      <c r="C355" s="44">
        <v>66</v>
      </c>
      <c r="D355" s="44"/>
      <c r="E355" s="45">
        <f t="shared" si="18"/>
        <v>10.454545454545455</v>
      </c>
      <c r="F355" s="46">
        <v>0.69</v>
      </c>
      <c r="G355" s="46">
        <v>0.66</v>
      </c>
      <c r="H355" s="47"/>
      <c r="P355" s="5"/>
      <c r="Q355" s="5"/>
    </row>
    <row r="356" spans="1:17" ht="15.75" customHeight="1">
      <c r="A356" s="265">
        <v>6</v>
      </c>
      <c r="B356" s="60" t="s">
        <v>90</v>
      </c>
      <c r="C356" s="61">
        <f>SUM(C357:C357)</f>
        <v>90</v>
      </c>
      <c r="D356" s="61">
        <f>SUM(D357:D357)</f>
        <v>0</v>
      </c>
      <c r="E356" s="72">
        <f t="shared" si="18"/>
        <v>21.233333333333334</v>
      </c>
      <c r="F356" s="74">
        <f>SUM(F357:F357)</f>
        <v>1.911</v>
      </c>
      <c r="G356" s="74">
        <f>SUM(G357:G357)</f>
        <v>1.69</v>
      </c>
      <c r="H356" s="75">
        <f>SUM(H357:H357)</f>
        <v>0.221</v>
      </c>
      <c r="P356" s="5"/>
      <c r="Q356" s="5"/>
    </row>
    <row r="357" spans="1:17" ht="15.75" customHeight="1">
      <c r="A357" s="263"/>
      <c r="B357" s="59" t="s">
        <v>98</v>
      </c>
      <c r="C357" s="44">
        <v>90</v>
      </c>
      <c r="D357" s="44"/>
      <c r="E357" s="45">
        <f t="shared" si="18"/>
        <v>21.233333333333334</v>
      </c>
      <c r="F357" s="46">
        <v>1.911</v>
      </c>
      <c r="G357" s="46">
        <v>1.69</v>
      </c>
      <c r="H357" s="47">
        <v>0.221</v>
      </c>
      <c r="P357" s="5"/>
      <c r="Q357" s="5"/>
    </row>
    <row r="358" spans="1:17" ht="15.75" customHeight="1">
      <c r="A358" s="259">
        <v>7</v>
      </c>
      <c r="B358" s="48" t="s">
        <v>157</v>
      </c>
      <c r="C358" s="39">
        <f>SUM(C359:C359)</f>
        <v>200</v>
      </c>
      <c r="D358" s="39">
        <f>SUM(D359:D359)</f>
        <v>0</v>
      </c>
      <c r="E358" s="40">
        <f t="shared" si="18"/>
        <v>21</v>
      </c>
      <c r="F358" s="41">
        <f>SUM(F359:F359)</f>
        <v>4.2</v>
      </c>
      <c r="G358" s="41">
        <f>SUM(G359:G359)</f>
        <v>4.2</v>
      </c>
      <c r="H358" s="42">
        <f>SUM(H359:H359)</f>
        <v>0</v>
      </c>
      <c r="K358" s="5"/>
      <c r="L358" s="5"/>
      <c r="M358" s="5"/>
      <c r="N358" s="5"/>
      <c r="O358" s="5"/>
      <c r="P358" s="5"/>
      <c r="Q358" s="5"/>
    </row>
    <row r="359" spans="1:8" ht="15.75" customHeight="1">
      <c r="A359" s="263"/>
      <c r="B359" s="59" t="s">
        <v>99</v>
      </c>
      <c r="C359" s="44">
        <v>200</v>
      </c>
      <c r="D359" s="44"/>
      <c r="E359" s="45">
        <f t="shared" si="18"/>
        <v>21</v>
      </c>
      <c r="F359" s="46">
        <v>4.2</v>
      </c>
      <c r="G359" s="46">
        <v>4.2</v>
      </c>
      <c r="H359" s="47"/>
    </row>
    <row r="360" spans="1:8" ht="15.75" customHeight="1">
      <c r="A360" s="265">
        <v>8</v>
      </c>
      <c r="B360" s="60" t="s">
        <v>8</v>
      </c>
      <c r="C360" s="61">
        <f>SUM(C361:C363)</f>
        <v>814</v>
      </c>
      <c r="D360" s="61">
        <f>SUM(D361:D363)</f>
        <v>0</v>
      </c>
      <c r="E360" s="72">
        <f>F360/C360*1000</f>
        <v>16.00737100737101</v>
      </c>
      <c r="F360" s="74">
        <f>SUM(F361:F363)</f>
        <v>13.030000000000001</v>
      </c>
      <c r="G360" s="74">
        <f>SUM(G361:G363)</f>
        <v>10.629999999999999</v>
      </c>
      <c r="H360" s="75">
        <f>SUM(H361:H363)</f>
        <v>2.4</v>
      </c>
    </row>
    <row r="361" spans="1:8" ht="15.75" customHeight="1">
      <c r="A361" s="266"/>
      <c r="B361" s="250" t="s">
        <v>96</v>
      </c>
      <c r="C361" s="76">
        <v>51</v>
      </c>
      <c r="D361" s="76"/>
      <c r="E361" s="62">
        <f>F361/C361*1000</f>
        <v>2.352941176470588</v>
      </c>
      <c r="F361" s="77">
        <v>0.12</v>
      </c>
      <c r="G361" s="77">
        <v>0.12</v>
      </c>
      <c r="H361" s="78"/>
    </row>
    <row r="362" spans="1:8" ht="15.75" customHeight="1">
      <c r="A362" s="475"/>
      <c r="B362" s="43" t="s">
        <v>98</v>
      </c>
      <c r="C362" s="30">
        <v>178</v>
      </c>
      <c r="D362" s="30"/>
      <c r="E362" s="31">
        <f>F362/C362*1000</f>
        <v>23.314606741573037</v>
      </c>
      <c r="F362" s="32">
        <v>4.15</v>
      </c>
      <c r="G362" s="32">
        <v>1.75</v>
      </c>
      <c r="H362" s="33">
        <v>2.4</v>
      </c>
    </row>
    <row r="363" spans="1:8" ht="15.75" customHeight="1" thickBot="1">
      <c r="A363" s="515"/>
      <c r="B363" s="51" t="s">
        <v>99</v>
      </c>
      <c r="C363" s="35">
        <v>585</v>
      </c>
      <c r="D363" s="35"/>
      <c r="E363" s="52">
        <f>F363/C363*1000</f>
        <v>14.974358974358974</v>
      </c>
      <c r="F363" s="36">
        <v>8.76</v>
      </c>
      <c r="G363" s="36">
        <v>8.76</v>
      </c>
      <c r="H363" s="37"/>
    </row>
    <row r="364" spans="1:8" ht="15.75" customHeight="1" thickBot="1">
      <c r="A364" s="523" t="s">
        <v>180</v>
      </c>
      <c r="B364" s="524" t="s">
        <v>132</v>
      </c>
      <c r="C364" s="525">
        <f>C346+C348+C352+C354++C356+C358+C360+C350</f>
        <v>2761</v>
      </c>
      <c r="D364" s="525">
        <f>D346+D348+D352+D354++D356+D358+D360+D350</f>
        <v>0</v>
      </c>
      <c r="E364" s="525"/>
      <c r="F364" s="525">
        <f>F346+F348+F352+F354++F356+F358+F360+F350</f>
        <v>52.771</v>
      </c>
      <c r="G364" s="525">
        <f>G346+G348+G352+G354++G356+G358+G360+G350</f>
        <v>49.623999999999995</v>
      </c>
      <c r="H364" s="526">
        <f>H346+H348+H352+H354++H356+H358+H360+H350</f>
        <v>3.117</v>
      </c>
    </row>
    <row r="365" spans="1:8" ht="15.75" customHeight="1" thickBot="1">
      <c r="A365" s="269" t="s">
        <v>32</v>
      </c>
      <c r="B365" s="246" t="s">
        <v>9</v>
      </c>
      <c r="C365" s="247">
        <f>C364+C344+C261</f>
        <v>84762</v>
      </c>
      <c r="D365" s="247">
        <f>D364+D344+D261</f>
        <v>721</v>
      </c>
      <c r="E365" s="248"/>
      <c r="F365" s="252">
        <f>F364+F344+F261</f>
        <v>2160.094</v>
      </c>
      <c r="G365" s="252">
        <f>G364+G344+G261</f>
        <v>1685.7610000000002</v>
      </c>
      <c r="H365" s="253">
        <f>H364+H344+H261</f>
        <v>342.90500000000003</v>
      </c>
    </row>
    <row r="366" spans="1:18" ht="15.75" customHeight="1">
      <c r="A366" s="477" t="s">
        <v>45</v>
      </c>
      <c r="B366" s="16" t="s">
        <v>14</v>
      </c>
      <c r="C366" s="17"/>
      <c r="D366" s="17"/>
      <c r="E366" s="17"/>
      <c r="F366" s="18"/>
      <c r="G366" s="18"/>
      <c r="H366" s="19"/>
      <c r="R366" s="6"/>
    </row>
    <row r="367" spans="1:15" ht="15.75" customHeight="1">
      <c r="A367" s="516"/>
      <c r="B367" s="67" t="s">
        <v>54</v>
      </c>
      <c r="C367" s="68"/>
      <c r="D367" s="68"/>
      <c r="E367" s="68"/>
      <c r="F367" s="69"/>
      <c r="G367" s="69"/>
      <c r="H367" s="70"/>
      <c r="K367" s="5"/>
      <c r="L367" s="5"/>
      <c r="M367" s="5"/>
      <c r="N367" s="5"/>
      <c r="O367" s="5"/>
    </row>
    <row r="368" spans="1:8" ht="15.75" customHeight="1">
      <c r="A368" s="262">
        <v>1</v>
      </c>
      <c r="B368" s="24" t="s">
        <v>29</v>
      </c>
      <c r="C368" s="25">
        <f>SUM(C369:C371)</f>
        <v>4015</v>
      </c>
      <c r="D368" s="25">
        <f>SUM(D369:D371)</f>
        <v>0</v>
      </c>
      <c r="E368" s="26">
        <f aca="true" t="shared" si="19" ref="E368:E375">F368/C368*1000</f>
        <v>29.08244084682441</v>
      </c>
      <c r="F368" s="27">
        <f>SUM(F369:F371)</f>
        <v>116.766</v>
      </c>
      <c r="G368" s="27">
        <f>SUM(G369:G371)</f>
        <v>108.996</v>
      </c>
      <c r="H368" s="28">
        <f>SUM(H369:H371)</f>
        <v>0</v>
      </c>
    </row>
    <row r="369" spans="1:16" ht="15.75" customHeight="1">
      <c r="A369" s="475"/>
      <c r="B369" s="29" t="s">
        <v>95</v>
      </c>
      <c r="C369" s="30">
        <v>440</v>
      </c>
      <c r="D369" s="30"/>
      <c r="E369" s="31">
        <f t="shared" si="19"/>
        <v>33.85909090909091</v>
      </c>
      <c r="F369" s="32">
        <v>14.898</v>
      </c>
      <c r="G369" s="32">
        <v>14.898</v>
      </c>
      <c r="H369" s="33"/>
      <c r="K369" s="5"/>
      <c r="L369" s="5"/>
      <c r="M369" s="5"/>
      <c r="N369" s="5"/>
      <c r="O369" s="5"/>
      <c r="P369" s="5"/>
    </row>
    <row r="370" spans="1:16" ht="15.75" customHeight="1">
      <c r="A370" s="475"/>
      <c r="B370" s="29" t="s">
        <v>99</v>
      </c>
      <c r="C370" s="30">
        <v>925</v>
      </c>
      <c r="D370" s="30"/>
      <c r="E370" s="31">
        <f t="shared" si="19"/>
        <v>37.827027027027036</v>
      </c>
      <c r="F370" s="32">
        <v>34.99</v>
      </c>
      <c r="G370" s="32">
        <v>27.22</v>
      </c>
      <c r="H370" s="33"/>
      <c r="K370" s="5"/>
      <c r="L370" s="5"/>
      <c r="M370" s="5"/>
      <c r="N370" s="5"/>
      <c r="O370" s="5"/>
      <c r="P370" s="5"/>
    </row>
    <row r="371" spans="1:16" ht="15.75" customHeight="1">
      <c r="A371" s="476"/>
      <c r="B371" s="34" t="s">
        <v>100</v>
      </c>
      <c r="C371" s="35">
        <v>2650</v>
      </c>
      <c r="D371" s="35"/>
      <c r="E371" s="31">
        <f t="shared" si="19"/>
        <v>25.23698113207547</v>
      </c>
      <c r="F371" s="36">
        <v>66.878</v>
      </c>
      <c r="G371" s="36">
        <v>66.878</v>
      </c>
      <c r="H371" s="37"/>
      <c r="K371" s="5"/>
      <c r="L371" s="5"/>
      <c r="M371" s="5"/>
      <c r="N371" s="5"/>
      <c r="O371" s="5"/>
      <c r="P371" s="5"/>
    </row>
    <row r="372" spans="1:8" ht="15.75" customHeight="1">
      <c r="A372" s="259">
        <v>2</v>
      </c>
      <c r="B372" s="48" t="s">
        <v>17</v>
      </c>
      <c r="C372" s="39">
        <f>SUM(C373:C374)</f>
        <v>249</v>
      </c>
      <c r="D372" s="39">
        <f>SUM(D373:D374)</f>
        <v>0</v>
      </c>
      <c r="E372" s="40">
        <f t="shared" si="19"/>
        <v>42.40963855421687</v>
      </c>
      <c r="F372" s="41">
        <f>SUM(F373:F374)</f>
        <v>10.56</v>
      </c>
      <c r="G372" s="41">
        <f>SUM(G373:G374)</f>
        <v>10.56</v>
      </c>
      <c r="H372" s="42">
        <f>SUM(H373:H374)</f>
        <v>0</v>
      </c>
    </row>
    <row r="373" spans="1:8" ht="15.75" customHeight="1">
      <c r="A373" s="475"/>
      <c r="B373" s="43" t="s">
        <v>99</v>
      </c>
      <c r="C373" s="30">
        <v>105</v>
      </c>
      <c r="D373" s="30"/>
      <c r="E373" s="31">
        <f t="shared" si="19"/>
        <v>14</v>
      </c>
      <c r="F373" s="32">
        <v>1.47</v>
      </c>
      <c r="G373" s="32">
        <v>1.47</v>
      </c>
      <c r="H373" s="33"/>
    </row>
    <row r="374" spans="1:8" ht="15.75" customHeight="1">
      <c r="A374" s="263"/>
      <c r="B374" s="49" t="s">
        <v>100</v>
      </c>
      <c r="C374" s="44">
        <v>144</v>
      </c>
      <c r="D374" s="44"/>
      <c r="E374" s="45">
        <f t="shared" si="19"/>
        <v>63.125</v>
      </c>
      <c r="F374" s="46">
        <v>9.09</v>
      </c>
      <c r="G374" s="46">
        <v>9.09</v>
      </c>
      <c r="H374" s="47"/>
    </row>
    <row r="375" spans="1:8" ht="15.75" customHeight="1">
      <c r="A375" s="259">
        <v>3</v>
      </c>
      <c r="B375" s="48" t="s">
        <v>18</v>
      </c>
      <c r="C375" s="39">
        <f>SUM(C376:C378)</f>
        <v>894</v>
      </c>
      <c r="D375" s="39">
        <f>SUM(D376:D378)</f>
        <v>0</v>
      </c>
      <c r="E375" s="40">
        <f t="shared" si="19"/>
        <v>19.082774049217</v>
      </c>
      <c r="F375" s="41">
        <f>SUM(F376:F378)</f>
        <v>17.06</v>
      </c>
      <c r="G375" s="41">
        <f>SUM(G376:G378)</f>
        <v>16.808</v>
      </c>
      <c r="H375" s="42">
        <f>SUM(H376:H378)</f>
        <v>0</v>
      </c>
    </row>
    <row r="376" spans="1:8" ht="15.75" customHeight="1">
      <c r="A376" s="475"/>
      <c r="B376" s="43" t="s">
        <v>163</v>
      </c>
      <c r="C376" s="30">
        <v>675</v>
      </c>
      <c r="D376" s="30"/>
      <c r="E376" s="31">
        <f aca="true" t="shared" si="20" ref="E376:E385">F376/C376*1000</f>
        <v>13.629629629629628</v>
      </c>
      <c r="F376" s="32">
        <v>9.2</v>
      </c>
      <c r="G376" s="32">
        <v>9.2</v>
      </c>
      <c r="H376" s="33"/>
    </row>
    <row r="377" spans="1:8" ht="15.75" customHeight="1">
      <c r="A377" s="261"/>
      <c r="B377" s="53" t="s">
        <v>99</v>
      </c>
      <c r="C377" s="54">
        <v>75</v>
      </c>
      <c r="D377" s="54"/>
      <c r="E377" s="31">
        <f t="shared" si="20"/>
        <v>28</v>
      </c>
      <c r="F377" s="56">
        <v>2.1</v>
      </c>
      <c r="G377" s="56">
        <v>1.848</v>
      </c>
      <c r="H377" s="57"/>
    </row>
    <row r="378" spans="1:8" ht="15.75" customHeight="1">
      <c r="A378" s="263"/>
      <c r="B378" s="49" t="s">
        <v>100</v>
      </c>
      <c r="C378" s="44">
        <v>144</v>
      </c>
      <c r="D378" s="44"/>
      <c r="E378" s="45">
        <f t="shared" si="20"/>
        <v>40</v>
      </c>
      <c r="F378" s="46">
        <v>5.76</v>
      </c>
      <c r="G378" s="46">
        <v>5.76</v>
      </c>
      <c r="H378" s="47"/>
    </row>
    <row r="379" spans="1:8" ht="15.75" customHeight="1">
      <c r="A379" s="265">
        <v>5</v>
      </c>
      <c r="B379" s="60" t="s">
        <v>49</v>
      </c>
      <c r="C379" s="61">
        <f>SUM(C380:C381)</f>
        <v>607</v>
      </c>
      <c r="D379" s="61">
        <f>SUM(D380:D381)</f>
        <v>0</v>
      </c>
      <c r="E379" s="72">
        <f t="shared" si="20"/>
        <v>11.169686985172984</v>
      </c>
      <c r="F379" s="61">
        <f>SUM(F380:F381)</f>
        <v>6.78</v>
      </c>
      <c r="G379" s="74">
        <f>SUM(G380:G381)</f>
        <v>6.78</v>
      </c>
      <c r="H379" s="63">
        <f>SUM(H380:H381)</f>
        <v>0</v>
      </c>
    </row>
    <row r="380" spans="1:8" ht="15.75" customHeight="1">
      <c r="A380" s="266"/>
      <c r="B380" s="250" t="s">
        <v>121</v>
      </c>
      <c r="C380" s="76">
        <v>175</v>
      </c>
      <c r="D380" s="76"/>
      <c r="E380" s="62">
        <f t="shared" si="20"/>
        <v>0.17142857142857143</v>
      </c>
      <c r="F380" s="77">
        <v>0.03</v>
      </c>
      <c r="G380" s="77">
        <v>0.03</v>
      </c>
      <c r="H380" s="78"/>
    </row>
    <row r="381" spans="1:8" ht="15.75" customHeight="1">
      <c r="A381" s="266"/>
      <c r="B381" s="250" t="s">
        <v>98</v>
      </c>
      <c r="C381" s="76">
        <v>432</v>
      </c>
      <c r="D381" s="76"/>
      <c r="E381" s="62">
        <f t="shared" si="20"/>
        <v>15.625</v>
      </c>
      <c r="F381" s="77">
        <v>6.75</v>
      </c>
      <c r="G381" s="77">
        <v>6.75</v>
      </c>
      <c r="H381" s="78"/>
    </row>
    <row r="382" spans="1:8" ht="15.75" customHeight="1">
      <c r="A382" s="259">
        <v>6</v>
      </c>
      <c r="B382" s="48" t="s">
        <v>50</v>
      </c>
      <c r="C382" s="39">
        <f>SUM(C383:C383)</f>
        <v>84</v>
      </c>
      <c r="D382" s="39">
        <f>SUM(D383:D383)</f>
        <v>0</v>
      </c>
      <c r="E382" s="40">
        <f t="shared" si="20"/>
        <v>16.666666666666668</v>
      </c>
      <c r="F382" s="41">
        <f>SUM(F383:F383)</f>
        <v>1.4</v>
      </c>
      <c r="G382" s="41">
        <f>SUM(G383:G383)</f>
        <v>1.4</v>
      </c>
      <c r="H382" s="42">
        <f>SUM(H383:H383)</f>
        <v>0</v>
      </c>
    </row>
    <row r="383" spans="1:8" ht="15.75" customHeight="1">
      <c r="A383" s="476"/>
      <c r="B383" s="51" t="s">
        <v>98</v>
      </c>
      <c r="C383" s="35">
        <v>84</v>
      </c>
      <c r="D383" s="35"/>
      <c r="E383" s="52">
        <f t="shared" si="20"/>
        <v>16.666666666666668</v>
      </c>
      <c r="F383" s="36">
        <v>1.4</v>
      </c>
      <c r="G383" s="36">
        <v>1.4</v>
      </c>
      <c r="H383" s="37"/>
    </row>
    <row r="384" spans="1:8" ht="15.75" customHeight="1">
      <c r="A384" s="259">
        <v>7</v>
      </c>
      <c r="B384" s="48" t="s">
        <v>175</v>
      </c>
      <c r="C384" s="39">
        <f>SUM(C385)</f>
        <v>180</v>
      </c>
      <c r="D384" s="39">
        <f>SUM(D385)</f>
        <v>0</v>
      </c>
      <c r="E384" s="40">
        <f t="shared" si="20"/>
        <v>2.6111111111111107</v>
      </c>
      <c r="F384" s="41">
        <f>SUM(F385)</f>
        <v>0.47</v>
      </c>
      <c r="G384" s="41">
        <f>SUM(G385)</f>
        <v>0</v>
      </c>
      <c r="H384" s="42">
        <f>SUM(H385)</f>
        <v>0.47</v>
      </c>
    </row>
    <row r="385" spans="1:8" ht="15.75" customHeight="1">
      <c r="A385" s="263"/>
      <c r="B385" s="59" t="s">
        <v>98</v>
      </c>
      <c r="C385" s="44">
        <v>180</v>
      </c>
      <c r="D385" s="44"/>
      <c r="E385" s="45">
        <f t="shared" si="20"/>
        <v>2.6111111111111107</v>
      </c>
      <c r="F385" s="46">
        <v>0.47</v>
      </c>
      <c r="G385" s="46"/>
      <c r="H385" s="47">
        <v>0.47</v>
      </c>
    </row>
    <row r="386" spans="1:8" ht="15.75" customHeight="1">
      <c r="A386" s="259">
        <v>8</v>
      </c>
      <c r="B386" s="48" t="s">
        <v>166</v>
      </c>
      <c r="C386" s="39">
        <f>SUM(C387)</f>
        <v>54</v>
      </c>
      <c r="D386" s="39">
        <f>SUM(D387)</f>
        <v>0</v>
      </c>
      <c r="E386" s="40">
        <f>F386/C386*1000</f>
        <v>0.3148148148148149</v>
      </c>
      <c r="F386" s="41">
        <f>SUM(F387)</f>
        <v>0.017</v>
      </c>
      <c r="G386" s="41">
        <f>SUM(G387)</f>
        <v>0.017</v>
      </c>
      <c r="H386" s="42">
        <f>SUM(H387)</f>
        <v>0</v>
      </c>
    </row>
    <row r="387" spans="1:8" ht="15.75" customHeight="1">
      <c r="A387" s="263"/>
      <c r="B387" s="59" t="s">
        <v>99</v>
      </c>
      <c r="C387" s="44">
        <v>54</v>
      </c>
      <c r="D387" s="44"/>
      <c r="E387" s="45">
        <f>F387/C387*1000</f>
        <v>0.3148148148148149</v>
      </c>
      <c r="F387" s="46">
        <v>0.017</v>
      </c>
      <c r="G387" s="46">
        <v>0.017</v>
      </c>
      <c r="H387" s="47"/>
    </row>
    <row r="388" spans="1:8" ht="15.75" customHeight="1">
      <c r="A388" s="259">
        <v>9</v>
      </c>
      <c r="B388" s="48" t="s">
        <v>20</v>
      </c>
      <c r="C388" s="39">
        <f>SUM(C389:C390)</f>
        <v>5515</v>
      </c>
      <c r="D388" s="39">
        <f>SUM(D389:D390)</f>
        <v>0</v>
      </c>
      <c r="E388" s="40">
        <f>F388/C388*1000</f>
        <v>20.46854034451496</v>
      </c>
      <c r="F388" s="41">
        <f>SUM(F389:F390)</f>
        <v>112.884</v>
      </c>
      <c r="G388" s="41">
        <f>SUM(G389:G390)</f>
        <v>47.324000000000005</v>
      </c>
      <c r="H388" s="42">
        <f>SUM(H389:H390)</f>
        <v>65.56</v>
      </c>
    </row>
    <row r="389" spans="1:8" ht="15.75" customHeight="1">
      <c r="A389" s="475"/>
      <c r="B389" s="43" t="s">
        <v>98</v>
      </c>
      <c r="C389" s="30">
        <v>3325</v>
      </c>
      <c r="D389" s="30"/>
      <c r="E389" s="31">
        <f aca="true" t="shared" si="21" ref="E389:E395">F389/C389*1000</f>
        <v>3.4538345864661655</v>
      </c>
      <c r="F389" s="32">
        <v>11.484</v>
      </c>
      <c r="G389" s="32">
        <v>11.484</v>
      </c>
      <c r="H389" s="33"/>
    </row>
    <row r="390" spans="1:8" ht="15.75" customHeight="1">
      <c r="A390" s="475"/>
      <c r="B390" s="43" t="s">
        <v>99</v>
      </c>
      <c r="C390" s="30">
        <v>2190</v>
      </c>
      <c r="D390" s="30"/>
      <c r="E390" s="31">
        <f t="shared" si="21"/>
        <v>46.301369863013704</v>
      </c>
      <c r="F390" s="32">
        <v>101.4</v>
      </c>
      <c r="G390" s="32">
        <v>35.84</v>
      </c>
      <c r="H390" s="33">
        <v>65.56</v>
      </c>
    </row>
    <row r="391" spans="1:17" s="65" customFormat="1" ht="15.75" customHeight="1">
      <c r="A391" s="259">
        <v>10</v>
      </c>
      <c r="B391" s="48" t="s">
        <v>51</v>
      </c>
      <c r="C391" s="39">
        <f>SUM(C392:C395)</f>
        <v>772</v>
      </c>
      <c r="D391" s="39">
        <f>SUM(D392:D395)</f>
        <v>0</v>
      </c>
      <c r="E391" s="40">
        <f t="shared" si="21"/>
        <v>35.034974093264246</v>
      </c>
      <c r="F391" s="41">
        <f>SUM(F392:F395)</f>
        <v>27.047</v>
      </c>
      <c r="G391" s="41">
        <f>SUM(G392:G395)</f>
        <v>25.362000000000002</v>
      </c>
      <c r="H391" s="42">
        <f>SUM(H392:H395)</f>
        <v>1.685</v>
      </c>
      <c r="K391" s="66"/>
      <c r="L391" s="66"/>
      <c r="M391" s="66"/>
      <c r="N391" s="66"/>
      <c r="O391" s="66"/>
      <c r="P391" s="66"/>
      <c r="Q391" s="66"/>
    </row>
    <row r="392" spans="1:8" ht="15.75" customHeight="1">
      <c r="A392" s="266"/>
      <c r="B392" s="250" t="s">
        <v>96</v>
      </c>
      <c r="C392" s="76">
        <v>101</v>
      </c>
      <c r="D392" s="76"/>
      <c r="E392" s="31">
        <f t="shared" si="21"/>
        <v>96.43564356435644</v>
      </c>
      <c r="F392" s="77">
        <v>9.74</v>
      </c>
      <c r="G392" s="77">
        <v>9.74</v>
      </c>
      <c r="H392" s="78"/>
    </row>
    <row r="393" spans="1:8" ht="15.75" customHeight="1">
      <c r="A393" s="475"/>
      <c r="B393" s="43" t="s">
        <v>98</v>
      </c>
      <c r="C393" s="30">
        <v>381</v>
      </c>
      <c r="D393" s="30"/>
      <c r="E393" s="31">
        <f t="shared" si="21"/>
        <v>24.53280839895013</v>
      </c>
      <c r="F393" s="32">
        <v>9.347</v>
      </c>
      <c r="G393" s="32">
        <v>7.662</v>
      </c>
      <c r="H393" s="33">
        <v>1.685</v>
      </c>
    </row>
    <row r="394" spans="1:8" ht="15.75" customHeight="1">
      <c r="A394" s="476"/>
      <c r="B394" s="51" t="s">
        <v>99</v>
      </c>
      <c r="C394" s="35">
        <v>215</v>
      </c>
      <c r="D394" s="35"/>
      <c r="E394" s="31">
        <f t="shared" si="21"/>
        <v>24.930232558139533</v>
      </c>
      <c r="F394" s="36">
        <v>5.36</v>
      </c>
      <c r="G394" s="36">
        <v>5.36</v>
      </c>
      <c r="H394" s="37"/>
    </row>
    <row r="395" spans="1:8" ht="15.75" customHeight="1">
      <c r="A395" s="263"/>
      <c r="B395" s="49" t="s">
        <v>100</v>
      </c>
      <c r="C395" s="44">
        <v>75</v>
      </c>
      <c r="D395" s="44"/>
      <c r="E395" s="45">
        <f t="shared" si="21"/>
        <v>34.666666666666664</v>
      </c>
      <c r="F395" s="46">
        <v>2.6</v>
      </c>
      <c r="G395" s="46">
        <v>2.6</v>
      </c>
      <c r="H395" s="47"/>
    </row>
    <row r="396" spans="1:10" ht="15.75" customHeight="1">
      <c r="A396" s="298" t="s">
        <v>45</v>
      </c>
      <c r="B396" s="299" t="s">
        <v>131</v>
      </c>
      <c r="C396" s="300">
        <f>C368+C372+C375+C379+C382+C384+C386+C388+C391</f>
        <v>12370</v>
      </c>
      <c r="D396" s="300">
        <f>D368+D372+D375+D379+D382+D384+D386+D388+D391</f>
        <v>0</v>
      </c>
      <c r="E396" s="300"/>
      <c r="F396" s="301">
        <f>F368+F372+F375+F379+F382+F384+F386+F388+F391</f>
        <v>292.98400000000004</v>
      </c>
      <c r="G396" s="301">
        <f>G368+G372+G375+G379+G382+G384+G386+G388+G391</f>
        <v>217.247</v>
      </c>
      <c r="H396" s="302">
        <f>H368+H372+H375+H379+H382+H384+H386+H388+H391</f>
        <v>67.715</v>
      </c>
      <c r="J396" s="6"/>
    </row>
    <row r="397" spans="1:8" ht="15.75" customHeight="1">
      <c r="A397" s="478"/>
      <c r="B397" s="67" t="s">
        <v>55</v>
      </c>
      <c r="C397" s="68"/>
      <c r="D397" s="68"/>
      <c r="E397" s="71"/>
      <c r="F397" s="69"/>
      <c r="G397" s="69"/>
      <c r="H397" s="70"/>
    </row>
    <row r="398" spans="1:8" ht="15.75" customHeight="1">
      <c r="A398" s="265">
        <v>1</v>
      </c>
      <c r="B398" s="60" t="s">
        <v>33</v>
      </c>
      <c r="C398" s="61">
        <f>SUM(C399:C400)</f>
        <v>3900</v>
      </c>
      <c r="D398" s="61">
        <f>SUM(D399:D400)</f>
        <v>0</v>
      </c>
      <c r="E398" s="72">
        <f aca="true" t="shared" si="22" ref="E398:E419">F398/C398*1000</f>
        <v>2.148717948717949</v>
      </c>
      <c r="F398" s="74">
        <f>SUM(F399:F400)</f>
        <v>8.38</v>
      </c>
      <c r="G398" s="74">
        <f>SUM(G399:G400)</f>
        <v>1.98</v>
      </c>
      <c r="H398" s="75">
        <f>SUM(H399:H400)</f>
        <v>0</v>
      </c>
    </row>
    <row r="399" spans="1:15" ht="15.75" customHeight="1">
      <c r="A399" s="475"/>
      <c r="B399" s="43" t="s">
        <v>98</v>
      </c>
      <c r="C399" s="30">
        <v>3600</v>
      </c>
      <c r="D399" s="30"/>
      <c r="E399" s="31">
        <f t="shared" si="22"/>
        <v>0.4111111111111111</v>
      </c>
      <c r="F399" s="32">
        <v>1.48</v>
      </c>
      <c r="G399" s="32">
        <v>1.48</v>
      </c>
      <c r="H399" s="33"/>
      <c r="K399" s="5"/>
      <c r="L399" s="5"/>
      <c r="M399" s="5"/>
      <c r="N399" s="5"/>
      <c r="O399" s="5"/>
    </row>
    <row r="400" spans="1:16" ht="15.75" customHeight="1">
      <c r="A400" s="475"/>
      <c r="B400" s="43" t="s">
        <v>99</v>
      </c>
      <c r="C400" s="30">
        <v>300</v>
      </c>
      <c r="D400" s="30"/>
      <c r="E400" s="31">
        <f t="shared" si="22"/>
        <v>23</v>
      </c>
      <c r="F400" s="32">
        <v>6.9</v>
      </c>
      <c r="G400" s="32">
        <v>0.5</v>
      </c>
      <c r="H400" s="33"/>
      <c r="K400" s="5"/>
      <c r="L400" s="5"/>
      <c r="M400" s="5"/>
      <c r="N400" s="5"/>
      <c r="O400" s="5"/>
      <c r="P400" s="5"/>
    </row>
    <row r="401" spans="1:17" s="65" customFormat="1" ht="15.75" customHeight="1">
      <c r="A401" s="259">
        <v>2</v>
      </c>
      <c r="B401" s="38" t="s">
        <v>58</v>
      </c>
      <c r="C401" s="39">
        <f>SUM(C402:C402)</f>
        <v>50</v>
      </c>
      <c r="D401" s="39">
        <f>SUM(D402:D402)</f>
        <v>0</v>
      </c>
      <c r="E401" s="40">
        <f t="shared" si="22"/>
        <v>13.999999999999998</v>
      </c>
      <c r="F401" s="41">
        <f>SUM(F402:F402)</f>
        <v>0.7</v>
      </c>
      <c r="G401" s="41">
        <f>SUM(G402:G402)</f>
        <v>0.7</v>
      </c>
      <c r="H401" s="42">
        <f>SUM(H402:H402)</f>
        <v>0</v>
      </c>
      <c r="K401" s="66"/>
      <c r="L401" s="66"/>
      <c r="M401" s="66"/>
      <c r="N401" s="66"/>
      <c r="O401" s="66"/>
      <c r="P401" s="66"/>
      <c r="Q401" s="66"/>
    </row>
    <row r="402" spans="1:8" ht="15.75" customHeight="1">
      <c r="A402" s="475"/>
      <c r="B402" s="43" t="s">
        <v>163</v>
      </c>
      <c r="C402" s="30">
        <v>50</v>
      </c>
      <c r="D402" s="30"/>
      <c r="E402" s="31">
        <f t="shared" si="22"/>
        <v>13.999999999999998</v>
      </c>
      <c r="F402" s="32">
        <v>0.7</v>
      </c>
      <c r="G402" s="32">
        <v>0.7</v>
      </c>
      <c r="H402" s="33"/>
    </row>
    <row r="403" spans="1:8" ht="15.75" customHeight="1">
      <c r="A403" s="259">
        <v>3</v>
      </c>
      <c r="B403" s="48" t="s">
        <v>137</v>
      </c>
      <c r="C403" s="39">
        <f>SUM(C404:C404)</f>
        <v>120</v>
      </c>
      <c r="D403" s="39">
        <f>SUM(D404:D404)</f>
        <v>0</v>
      </c>
      <c r="E403" s="73">
        <f t="shared" si="22"/>
        <v>83.33333333333333</v>
      </c>
      <c r="F403" s="41">
        <f>SUM(F404:F404)</f>
        <v>10</v>
      </c>
      <c r="G403" s="41">
        <f>SUM(G404:G404)</f>
        <v>10</v>
      </c>
      <c r="H403" s="42">
        <f>SUM(H404:H404)</f>
        <v>0</v>
      </c>
    </row>
    <row r="404" spans="1:8" ht="15.75" customHeight="1">
      <c r="A404" s="476"/>
      <c r="B404" s="51" t="s">
        <v>150</v>
      </c>
      <c r="C404" s="35">
        <v>120</v>
      </c>
      <c r="D404" s="35"/>
      <c r="E404" s="52">
        <f t="shared" si="22"/>
        <v>83.33333333333333</v>
      </c>
      <c r="F404" s="36">
        <v>10</v>
      </c>
      <c r="G404" s="36">
        <v>10</v>
      </c>
      <c r="H404" s="37"/>
    </row>
    <row r="405" spans="1:14" ht="15.75" customHeight="1">
      <c r="A405" s="259">
        <v>4</v>
      </c>
      <c r="B405" s="48" t="s">
        <v>22</v>
      </c>
      <c r="C405" s="39">
        <f>SUM(C406:C406)</f>
        <v>984</v>
      </c>
      <c r="D405" s="39">
        <f>SUM(D406:D406)</f>
        <v>0</v>
      </c>
      <c r="E405" s="73">
        <f t="shared" si="22"/>
        <v>10.264227642276422</v>
      </c>
      <c r="F405" s="41">
        <f>SUM(F406:F406)</f>
        <v>10.1</v>
      </c>
      <c r="G405" s="41">
        <f>SUM(G406:G406)</f>
        <v>10.1</v>
      </c>
      <c r="H405" s="42">
        <f>SUM(H406:H406)</f>
        <v>0</v>
      </c>
      <c r="K405" s="5"/>
      <c r="L405" s="5"/>
      <c r="M405" s="5"/>
      <c r="N405" s="5"/>
    </row>
    <row r="406" spans="1:8" ht="15.75" customHeight="1">
      <c r="A406" s="263"/>
      <c r="B406" s="49" t="s">
        <v>100</v>
      </c>
      <c r="C406" s="44">
        <v>984</v>
      </c>
      <c r="D406" s="44"/>
      <c r="E406" s="45">
        <f t="shared" si="22"/>
        <v>10.264227642276422</v>
      </c>
      <c r="F406" s="46">
        <v>10.1</v>
      </c>
      <c r="G406" s="46">
        <v>10.1</v>
      </c>
      <c r="H406" s="47"/>
    </row>
    <row r="407" spans="1:17" s="65" customFormat="1" ht="15.75" customHeight="1">
      <c r="A407" s="259">
        <v>5</v>
      </c>
      <c r="B407" s="48" t="s">
        <v>134</v>
      </c>
      <c r="C407" s="39">
        <f>SUM(C408:C409)</f>
        <v>1005</v>
      </c>
      <c r="D407" s="39">
        <f>SUM(D409:D409)</f>
        <v>0</v>
      </c>
      <c r="E407" s="40">
        <f t="shared" si="22"/>
        <v>4.298507462686567</v>
      </c>
      <c r="F407" s="41">
        <f>SUM(F408:F409)</f>
        <v>4.32</v>
      </c>
      <c r="G407" s="41">
        <f>SUM(G408:G409)</f>
        <v>4.32</v>
      </c>
      <c r="H407" s="42">
        <f>SUM(H408:H409)</f>
        <v>0</v>
      </c>
      <c r="K407" s="66"/>
      <c r="L407" s="66"/>
      <c r="M407" s="66"/>
      <c r="N407" s="66"/>
      <c r="O407" s="66"/>
      <c r="P407" s="66"/>
      <c r="Q407" s="66"/>
    </row>
    <row r="408" spans="1:8" ht="15.75" customHeight="1">
      <c r="A408" s="264"/>
      <c r="B408" s="53" t="s">
        <v>97</v>
      </c>
      <c r="C408" s="54">
        <v>960</v>
      </c>
      <c r="D408" s="54"/>
      <c r="E408" s="55">
        <f t="shared" si="22"/>
        <v>3</v>
      </c>
      <c r="F408" s="56">
        <v>2.88</v>
      </c>
      <c r="G408" s="56">
        <v>2.88</v>
      </c>
      <c r="H408" s="57"/>
    </row>
    <row r="409" spans="1:8" ht="15.75" customHeight="1">
      <c r="A409" s="263"/>
      <c r="B409" s="59" t="s">
        <v>98</v>
      </c>
      <c r="C409" s="44">
        <v>45</v>
      </c>
      <c r="D409" s="44"/>
      <c r="E409" s="45">
        <f>F409/C409*1000</f>
        <v>32</v>
      </c>
      <c r="F409" s="46">
        <v>1.44</v>
      </c>
      <c r="G409" s="46">
        <v>1.44</v>
      </c>
      <c r="H409" s="47"/>
    </row>
    <row r="410" spans="1:8" ht="15.75" customHeight="1">
      <c r="A410" s="265">
        <v>6</v>
      </c>
      <c r="B410" s="60" t="s">
        <v>23</v>
      </c>
      <c r="C410" s="61">
        <f>SUM(C411:C411)</f>
        <v>30</v>
      </c>
      <c r="D410" s="61">
        <f>SUM(D411:D411)</f>
        <v>0</v>
      </c>
      <c r="E410" s="72">
        <f t="shared" si="22"/>
        <v>6.166666666666667</v>
      </c>
      <c r="F410" s="61">
        <f>SUM(F411:F411)</f>
        <v>0.185</v>
      </c>
      <c r="G410" s="61">
        <f>SUM(G411:G411)</f>
        <v>0.185</v>
      </c>
      <c r="H410" s="63">
        <f>SUM(H411:H411)</f>
        <v>0</v>
      </c>
    </row>
    <row r="411" spans="1:8" ht="15.75" customHeight="1">
      <c r="A411" s="263"/>
      <c r="B411" s="59" t="s">
        <v>99</v>
      </c>
      <c r="C411" s="44">
        <v>30</v>
      </c>
      <c r="D411" s="44"/>
      <c r="E411" s="45">
        <f t="shared" si="22"/>
        <v>6.166666666666667</v>
      </c>
      <c r="F411" s="46">
        <v>0.185</v>
      </c>
      <c r="G411" s="46">
        <v>0.185</v>
      </c>
      <c r="H411" s="47"/>
    </row>
    <row r="412" spans="1:8" ht="15.75" customHeight="1">
      <c r="A412" s="265">
        <v>7</v>
      </c>
      <c r="B412" s="60" t="s">
        <v>74</v>
      </c>
      <c r="C412" s="61">
        <f>SUM(C413:C413)</f>
        <v>20</v>
      </c>
      <c r="D412" s="61">
        <f>SUM(D413:D413)</f>
        <v>0</v>
      </c>
      <c r="E412" s="62">
        <f t="shared" si="22"/>
        <v>28.000000000000004</v>
      </c>
      <c r="F412" s="61">
        <f>SUM(F413:F413)</f>
        <v>0.56</v>
      </c>
      <c r="G412" s="61">
        <f>SUM(G413:G413)</f>
        <v>0.56</v>
      </c>
      <c r="H412" s="63">
        <f>SUM(H413:H413)</f>
        <v>0</v>
      </c>
    </row>
    <row r="413" spans="1:8" ht="15.75" customHeight="1">
      <c r="A413" s="268"/>
      <c r="B413" s="59" t="s">
        <v>98</v>
      </c>
      <c r="C413" s="44">
        <v>20</v>
      </c>
      <c r="D413" s="44"/>
      <c r="E413" s="45">
        <f t="shared" si="22"/>
        <v>28.000000000000004</v>
      </c>
      <c r="F413" s="46">
        <v>0.56</v>
      </c>
      <c r="G413" s="46">
        <v>0.56</v>
      </c>
      <c r="H413" s="47"/>
    </row>
    <row r="414" spans="1:8" ht="15.75" customHeight="1">
      <c r="A414" s="259">
        <v>8</v>
      </c>
      <c r="B414" s="48" t="s">
        <v>35</v>
      </c>
      <c r="C414" s="39">
        <f>SUM(C415:C415)</f>
        <v>1260</v>
      </c>
      <c r="D414" s="39">
        <f>SUM(D415:D415)</f>
        <v>0</v>
      </c>
      <c r="E414" s="40">
        <f t="shared" si="22"/>
        <v>11.555555555555557</v>
      </c>
      <c r="F414" s="41">
        <f>SUM(F415:F415)</f>
        <v>14.56</v>
      </c>
      <c r="G414" s="41">
        <f>SUM(G415:G415)</f>
        <v>14.16</v>
      </c>
      <c r="H414" s="42">
        <f>SUM(H415:H415)</f>
        <v>0</v>
      </c>
    </row>
    <row r="415" spans="1:8" ht="15.75" customHeight="1">
      <c r="A415" s="263"/>
      <c r="B415" s="59" t="s">
        <v>97</v>
      </c>
      <c r="C415" s="44">
        <v>1260</v>
      </c>
      <c r="D415" s="44"/>
      <c r="E415" s="45">
        <f t="shared" si="22"/>
        <v>11.555555555555557</v>
      </c>
      <c r="F415" s="46">
        <v>14.56</v>
      </c>
      <c r="G415" s="46">
        <v>14.16</v>
      </c>
      <c r="H415" s="47"/>
    </row>
    <row r="416" spans="1:8" ht="15.75" customHeight="1">
      <c r="A416" s="265">
        <v>9</v>
      </c>
      <c r="B416" s="60" t="s">
        <v>24</v>
      </c>
      <c r="C416" s="61">
        <f>SUM(C417:C417)</f>
        <v>482</v>
      </c>
      <c r="D416" s="61">
        <f>SUM(D417:D417)</f>
        <v>0</v>
      </c>
      <c r="E416" s="62">
        <f t="shared" si="22"/>
        <v>21.991701244813274</v>
      </c>
      <c r="F416" s="74">
        <f>SUM(F417:F417)</f>
        <v>10.6</v>
      </c>
      <c r="G416" s="74">
        <f>SUM(G417:G417)</f>
        <v>0.5</v>
      </c>
      <c r="H416" s="75">
        <f>SUM(H417:H417)</f>
        <v>0</v>
      </c>
    </row>
    <row r="417" spans="1:8" ht="15.75" customHeight="1">
      <c r="A417" s="263"/>
      <c r="B417" s="59" t="s">
        <v>99</v>
      </c>
      <c r="C417" s="44">
        <v>482</v>
      </c>
      <c r="D417" s="44"/>
      <c r="E417" s="45">
        <f t="shared" si="22"/>
        <v>21.991701244813274</v>
      </c>
      <c r="F417" s="46">
        <v>10.6</v>
      </c>
      <c r="G417" s="46">
        <v>0.5</v>
      </c>
      <c r="H417" s="47"/>
    </row>
    <row r="418" spans="1:17" s="65" customFormat="1" ht="15.75" customHeight="1">
      <c r="A418" s="265">
        <v>10</v>
      </c>
      <c r="B418" s="60" t="s">
        <v>62</v>
      </c>
      <c r="C418" s="61">
        <f>SUM(C419:C419)</f>
        <v>575</v>
      </c>
      <c r="D418" s="61">
        <f>SUM(D419:D419)</f>
        <v>0</v>
      </c>
      <c r="E418" s="72">
        <f t="shared" si="22"/>
        <v>18.24</v>
      </c>
      <c r="F418" s="74">
        <f>SUM(F419:F419)</f>
        <v>10.488</v>
      </c>
      <c r="G418" s="74">
        <f>SUM(G419:G419)</f>
        <v>6.808</v>
      </c>
      <c r="H418" s="75">
        <f>SUM(H419:H419)</f>
        <v>0</v>
      </c>
      <c r="K418" s="66"/>
      <c r="L418" s="66"/>
      <c r="M418" s="66"/>
      <c r="N418" s="66"/>
      <c r="O418" s="66"/>
      <c r="P418" s="66"/>
      <c r="Q418" s="66"/>
    </row>
    <row r="419" spans="1:8" ht="15.75" customHeight="1">
      <c r="A419" s="263"/>
      <c r="B419" s="59" t="s">
        <v>121</v>
      </c>
      <c r="C419" s="44">
        <v>575</v>
      </c>
      <c r="D419" s="44"/>
      <c r="E419" s="45">
        <f t="shared" si="22"/>
        <v>18.24</v>
      </c>
      <c r="F419" s="46">
        <v>10.488</v>
      </c>
      <c r="G419" s="46">
        <v>6.808</v>
      </c>
      <c r="H419" s="47"/>
    </row>
    <row r="420" spans="1:8" ht="15.75" customHeight="1">
      <c r="A420" s="259">
        <v>11</v>
      </c>
      <c r="B420" s="48" t="s">
        <v>172</v>
      </c>
      <c r="C420" s="39">
        <f>SUM(C421:C422)</f>
        <v>810</v>
      </c>
      <c r="D420" s="39">
        <f>SUM(D421:D422)</f>
        <v>0</v>
      </c>
      <c r="E420" s="40">
        <f aca="true" t="shared" si="23" ref="E420:E443">F420/C420*1000</f>
        <v>9.025925925925925</v>
      </c>
      <c r="F420" s="39">
        <f>SUM(F421:F422)</f>
        <v>7.311</v>
      </c>
      <c r="G420" s="39">
        <f>SUM(G421:G422)</f>
        <v>7.311</v>
      </c>
      <c r="H420" s="402">
        <f>SUM(H421:H422)</f>
        <v>0</v>
      </c>
    </row>
    <row r="421" spans="1:8" ht="15.75" customHeight="1">
      <c r="A421" s="266"/>
      <c r="B421" s="250" t="s">
        <v>95</v>
      </c>
      <c r="C421" s="76">
        <v>375</v>
      </c>
      <c r="D421" s="76"/>
      <c r="E421" s="62">
        <f t="shared" si="23"/>
        <v>0.029333333333333333</v>
      </c>
      <c r="F421" s="76">
        <v>0.011</v>
      </c>
      <c r="G421" s="76">
        <v>0.011</v>
      </c>
      <c r="H421" s="404"/>
    </row>
    <row r="422" spans="1:8" ht="15.75" customHeight="1">
      <c r="A422" s="263"/>
      <c r="B422" s="59" t="s">
        <v>98</v>
      </c>
      <c r="C422" s="44">
        <v>435</v>
      </c>
      <c r="D422" s="44"/>
      <c r="E422" s="45">
        <f t="shared" si="23"/>
        <v>16.781609195402297</v>
      </c>
      <c r="F422" s="46">
        <v>7.3</v>
      </c>
      <c r="G422" s="46">
        <v>7.3</v>
      </c>
      <c r="H422" s="47"/>
    </row>
    <row r="423" spans="1:8" ht="15.75" customHeight="1">
      <c r="A423" s="265">
        <v>12</v>
      </c>
      <c r="B423" s="60" t="s">
        <v>36</v>
      </c>
      <c r="C423" s="61">
        <f>SUM(C424:C426)</f>
        <v>103</v>
      </c>
      <c r="D423" s="61">
        <f>SUM(D425:D426)</f>
        <v>0</v>
      </c>
      <c r="E423" s="72">
        <f t="shared" si="23"/>
        <v>6.310679611650486</v>
      </c>
      <c r="F423" s="74">
        <f>SUM(F424:F426)</f>
        <v>0.65</v>
      </c>
      <c r="G423" s="74">
        <f>SUM(G424:G426)</f>
        <v>0.65</v>
      </c>
      <c r="H423" s="75">
        <f>SUM(H424:H426)</f>
        <v>0</v>
      </c>
    </row>
    <row r="424" spans="1:8" ht="15.75" customHeight="1">
      <c r="A424" s="264"/>
      <c r="B424" s="53" t="s">
        <v>96</v>
      </c>
      <c r="C424" s="54">
        <v>45</v>
      </c>
      <c r="D424" s="54"/>
      <c r="E424" s="55">
        <f t="shared" si="23"/>
        <v>8</v>
      </c>
      <c r="F424" s="56">
        <v>0.36</v>
      </c>
      <c r="G424" s="56">
        <v>0.36</v>
      </c>
      <c r="H424" s="57"/>
    </row>
    <row r="425" spans="1:8" ht="15.75" customHeight="1">
      <c r="A425" s="476"/>
      <c r="B425" s="51" t="s">
        <v>99</v>
      </c>
      <c r="C425" s="35">
        <v>42</v>
      </c>
      <c r="D425" s="35"/>
      <c r="E425" s="52">
        <f t="shared" si="23"/>
        <v>0.7142857142857143</v>
      </c>
      <c r="F425" s="36">
        <v>0.03</v>
      </c>
      <c r="G425" s="36">
        <v>0.03</v>
      </c>
      <c r="H425" s="37"/>
    </row>
    <row r="426" spans="1:8" ht="15.75" customHeight="1">
      <c r="A426" s="263"/>
      <c r="B426" s="49" t="s">
        <v>100</v>
      </c>
      <c r="C426" s="44">
        <v>16</v>
      </c>
      <c r="D426" s="44"/>
      <c r="E426" s="45">
        <f t="shared" si="23"/>
        <v>16.25</v>
      </c>
      <c r="F426" s="46">
        <v>0.26</v>
      </c>
      <c r="G426" s="46">
        <v>0.26</v>
      </c>
      <c r="H426" s="47"/>
    </row>
    <row r="427" spans="1:8" ht="15.75" customHeight="1">
      <c r="A427" s="265">
        <v>13</v>
      </c>
      <c r="B427" s="60" t="s">
        <v>25</v>
      </c>
      <c r="C427" s="61">
        <f>SUM(C428:C428)</f>
        <v>520</v>
      </c>
      <c r="D427" s="61">
        <f>SUM(D428:D428)</f>
        <v>0</v>
      </c>
      <c r="E427" s="72">
        <f t="shared" si="23"/>
        <v>0.21153846153846154</v>
      </c>
      <c r="F427" s="74">
        <f>SUM(F428:F428)</f>
        <v>0.11</v>
      </c>
      <c r="G427" s="74">
        <f>SUM(G428:G428)</f>
        <v>0.11</v>
      </c>
      <c r="H427" s="75">
        <f>SUM(H428:H428)</f>
        <v>0</v>
      </c>
    </row>
    <row r="428" spans="1:8" ht="15" customHeight="1">
      <c r="A428" s="263"/>
      <c r="B428" s="59" t="s">
        <v>98</v>
      </c>
      <c r="C428" s="44">
        <v>520</v>
      </c>
      <c r="D428" s="44"/>
      <c r="E428" s="45">
        <f t="shared" si="23"/>
        <v>0.21153846153846154</v>
      </c>
      <c r="F428" s="46">
        <v>0.11</v>
      </c>
      <c r="G428" s="46">
        <v>0.11</v>
      </c>
      <c r="H428" s="47"/>
    </row>
    <row r="429" spans="1:17" ht="15.75" customHeight="1">
      <c r="A429" s="265">
        <v>14</v>
      </c>
      <c r="B429" s="60" t="s">
        <v>26</v>
      </c>
      <c r="C429" s="61">
        <f>SUM(C430:C431)</f>
        <v>877</v>
      </c>
      <c r="D429" s="61">
        <f>SUM(D430:D431)</f>
        <v>0</v>
      </c>
      <c r="E429" s="72">
        <f t="shared" si="23"/>
        <v>16.100342075256556</v>
      </c>
      <c r="F429" s="74">
        <f>SUM(F430:F431)</f>
        <v>14.12</v>
      </c>
      <c r="G429" s="74">
        <f>SUM(G430:G431)</f>
        <v>14.12</v>
      </c>
      <c r="H429" s="75">
        <f>SUM(H430:H431)</f>
        <v>0</v>
      </c>
      <c r="K429" s="5"/>
      <c r="L429" s="5"/>
      <c r="M429" s="5"/>
      <c r="N429" s="5"/>
      <c r="O429" s="5"/>
      <c r="P429" s="5"/>
      <c r="Q429" s="5"/>
    </row>
    <row r="430" spans="1:17" ht="15.75" customHeight="1">
      <c r="A430" s="475"/>
      <c r="B430" s="43" t="s">
        <v>99</v>
      </c>
      <c r="C430" s="30">
        <v>118</v>
      </c>
      <c r="D430" s="30"/>
      <c r="E430" s="31">
        <f t="shared" si="23"/>
        <v>20</v>
      </c>
      <c r="F430" s="32">
        <v>2.36</v>
      </c>
      <c r="G430" s="32">
        <v>2.36</v>
      </c>
      <c r="H430" s="33"/>
      <c r="K430" s="5"/>
      <c r="L430" s="5"/>
      <c r="M430" s="5"/>
      <c r="N430" s="5"/>
      <c r="O430" s="5"/>
      <c r="P430" s="5"/>
      <c r="Q430" s="5"/>
    </row>
    <row r="431" spans="1:17" ht="15.75" customHeight="1">
      <c r="A431" s="263"/>
      <c r="B431" s="49" t="s">
        <v>100</v>
      </c>
      <c r="C431" s="44">
        <v>759</v>
      </c>
      <c r="D431" s="44"/>
      <c r="E431" s="45">
        <f t="shared" si="23"/>
        <v>15.494071146245059</v>
      </c>
      <c r="F431" s="46">
        <v>11.76</v>
      </c>
      <c r="G431" s="46">
        <v>11.76</v>
      </c>
      <c r="H431" s="47"/>
      <c r="K431" s="5"/>
      <c r="L431" s="5"/>
      <c r="M431" s="5"/>
      <c r="N431" s="5"/>
      <c r="O431" s="5"/>
      <c r="P431" s="5"/>
      <c r="Q431" s="5"/>
    </row>
    <row r="432" spans="1:17" ht="15.75" customHeight="1">
      <c r="A432" s="259">
        <v>15</v>
      </c>
      <c r="B432" s="240" t="s">
        <v>85</v>
      </c>
      <c r="C432" s="241">
        <f>SUM(C433:C433)</f>
        <v>520</v>
      </c>
      <c r="D432" s="241">
        <f>SUM(D433:D433)</f>
        <v>0</v>
      </c>
      <c r="E432" s="251">
        <f t="shared" si="23"/>
        <v>0.21153846153846154</v>
      </c>
      <c r="F432" s="41">
        <f>SUM(F433:F433)</f>
        <v>0.11</v>
      </c>
      <c r="G432" s="41">
        <f>SUM(G433:G433)</f>
        <v>0.11</v>
      </c>
      <c r="H432" s="42">
        <f>SUM(H433:H433)</f>
        <v>0</v>
      </c>
      <c r="K432" s="5"/>
      <c r="L432" s="5"/>
      <c r="M432" s="5"/>
      <c r="N432" s="5"/>
      <c r="O432" s="5"/>
      <c r="P432" s="5"/>
      <c r="Q432" s="5"/>
    </row>
    <row r="433" spans="1:17" ht="15.75" customHeight="1">
      <c r="A433" s="268"/>
      <c r="B433" s="243" t="s">
        <v>98</v>
      </c>
      <c r="C433" s="244">
        <v>520</v>
      </c>
      <c r="D433" s="244"/>
      <c r="E433" s="245">
        <f t="shared" si="23"/>
        <v>0.21153846153846154</v>
      </c>
      <c r="F433" s="46">
        <v>0.11</v>
      </c>
      <c r="G433" s="46">
        <v>0.11</v>
      </c>
      <c r="H433" s="47"/>
      <c r="K433" s="5"/>
      <c r="L433" s="5"/>
      <c r="M433" s="5"/>
      <c r="N433" s="5"/>
      <c r="O433" s="5"/>
      <c r="P433" s="5"/>
      <c r="Q433" s="5"/>
    </row>
    <row r="434" spans="1:17" ht="15.75" customHeight="1">
      <c r="A434" s="265">
        <v>16</v>
      </c>
      <c r="B434" s="60" t="s">
        <v>27</v>
      </c>
      <c r="C434" s="61">
        <f>SUM(C435:C436)</f>
        <v>516</v>
      </c>
      <c r="D434" s="61">
        <f>SUM(D435:D436)</f>
        <v>0</v>
      </c>
      <c r="E434" s="72">
        <f t="shared" si="23"/>
        <v>19.74806201550388</v>
      </c>
      <c r="F434" s="74">
        <f>SUM(F435:F436)</f>
        <v>10.190000000000001</v>
      </c>
      <c r="G434" s="74">
        <f>SUM(G435:G436)</f>
        <v>10.190000000000001</v>
      </c>
      <c r="H434" s="75">
        <f>SUM(H435:H436)</f>
        <v>0</v>
      </c>
      <c r="K434" s="5"/>
      <c r="L434" s="5"/>
      <c r="M434" s="5"/>
      <c r="N434" s="5"/>
      <c r="O434" s="5"/>
      <c r="P434" s="5"/>
      <c r="Q434" s="5"/>
    </row>
    <row r="435" spans="1:17" ht="15.75" customHeight="1">
      <c r="A435" s="475"/>
      <c r="B435" s="43" t="s">
        <v>99</v>
      </c>
      <c r="C435" s="30">
        <v>98</v>
      </c>
      <c r="D435" s="30"/>
      <c r="E435" s="31">
        <f t="shared" si="23"/>
        <v>22.95918367346939</v>
      </c>
      <c r="F435" s="32">
        <v>2.25</v>
      </c>
      <c r="G435" s="32">
        <v>2.25</v>
      </c>
      <c r="H435" s="33"/>
      <c r="K435" s="5"/>
      <c r="L435" s="5"/>
      <c r="M435" s="5"/>
      <c r="N435" s="5"/>
      <c r="O435" s="5"/>
      <c r="P435" s="5"/>
      <c r="Q435" s="5"/>
    </row>
    <row r="436" spans="1:17" ht="15.75" customHeight="1">
      <c r="A436" s="263"/>
      <c r="B436" s="49" t="s">
        <v>100</v>
      </c>
      <c r="C436" s="44">
        <v>418</v>
      </c>
      <c r="D436" s="44"/>
      <c r="E436" s="45">
        <f t="shared" si="23"/>
        <v>18.995215311004788</v>
      </c>
      <c r="F436" s="46">
        <v>7.94</v>
      </c>
      <c r="G436" s="46">
        <v>7.94</v>
      </c>
      <c r="H436" s="47"/>
      <c r="K436" s="5"/>
      <c r="L436" s="5"/>
      <c r="M436" s="5"/>
      <c r="N436" s="5"/>
      <c r="O436" s="5"/>
      <c r="P436" s="5"/>
      <c r="Q436" s="5"/>
    </row>
    <row r="437" spans="1:17" ht="15.75" customHeight="1">
      <c r="A437" s="259">
        <v>17</v>
      </c>
      <c r="B437" s="38" t="s">
        <v>178</v>
      </c>
      <c r="C437" s="39">
        <f>SUM(C438)</f>
        <v>164</v>
      </c>
      <c r="D437" s="39">
        <f>SUM(D438)</f>
        <v>0</v>
      </c>
      <c r="E437" s="40">
        <f t="shared" si="23"/>
        <v>7.987804878048781</v>
      </c>
      <c r="F437" s="41">
        <f>SUM(F438)</f>
        <v>1.31</v>
      </c>
      <c r="G437" s="41">
        <f>SUM(G438)</f>
        <v>1.31</v>
      </c>
      <c r="H437" s="42">
        <f>SUM(H438)</f>
        <v>0</v>
      </c>
      <c r="K437" s="5"/>
      <c r="L437" s="5"/>
      <c r="M437" s="5"/>
      <c r="N437" s="5"/>
      <c r="O437" s="5"/>
      <c r="P437" s="5"/>
      <c r="Q437" s="5"/>
    </row>
    <row r="438" spans="1:17" ht="15.75" customHeight="1">
      <c r="A438" s="263"/>
      <c r="B438" s="49" t="s">
        <v>100</v>
      </c>
      <c r="C438" s="44">
        <v>164</v>
      </c>
      <c r="D438" s="44"/>
      <c r="E438" s="45">
        <f t="shared" si="23"/>
        <v>7.987804878048781</v>
      </c>
      <c r="F438" s="46">
        <v>1.31</v>
      </c>
      <c r="G438" s="46">
        <v>1.31</v>
      </c>
      <c r="H438" s="47"/>
      <c r="K438" s="409"/>
      <c r="L438" s="5"/>
      <c r="M438" s="5"/>
      <c r="N438" s="5"/>
      <c r="O438" s="5"/>
      <c r="P438" s="5"/>
      <c r="Q438" s="5"/>
    </row>
    <row r="439" spans="1:17" ht="15.75" customHeight="1">
      <c r="A439" s="265">
        <v>18</v>
      </c>
      <c r="B439" s="60" t="s">
        <v>37</v>
      </c>
      <c r="C439" s="61">
        <f>SUM(C440:C441)</f>
        <v>876</v>
      </c>
      <c r="D439" s="61">
        <f>SUM(D440:D441)</f>
        <v>0</v>
      </c>
      <c r="E439" s="72">
        <f t="shared" si="23"/>
        <v>1.4817351598173518</v>
      </c>
      <c r="F439" s="74">
        <f>SUM(F440:F441)</f>
        <v>1.298</v>
      </c>
      <c r="G439" s="74">
        <f>SUM(G440:G441)</f>
        <v>1.298</v>
      </c>
      <c r="H439" s="75">
        <f>SUM(H440:H441)</f>
        <v>0</v>
      </c>
      <c r="K439" s="5"/>
      <c r="L439" s="5"/>
      <c r="M439" s="5"/>
      <c r="N439" s="5"/>
      <c r="O439" s="5"/>
      <c r="P439" s="5"/>
      <c r="Q439" s="5"/>
    </row>
    <row r="440" spans="1:17" ht="15.75" customHeight="1">
      <c r="A440" s="266"/>
      <c r="B440" s="250" t="s">
        <v>121</v>
      </c>
      <c r="C440" s="76">
        <v>276</v>
      </c>
      <c r="D440" s="76"/>
      <c r="E440" s="62">
        <f t="shared" si="23"/>
        <v>0.2101449275362319</v>
      </c>
      <c r="F440" s="77">
        <v>0.058</v>
      </c>
      <c r="G440" s="77">
        <v>0.058</v>
      </c>
      <c r="H440" s="78"/>
      <c r="K440" s="5"/>
      <c r="L440" s="5"/>
      <c r="M440" s="5"/>
      <c r="N440" s="5"/>
      <c r="O440" s="5"/>
      <c r="P440" s="5"/>
      <c r="Q440" s="5"/>
    </row>
    <row r="441" spans="1:17" ht="15.75" customHeight="1">
      <c r="A441" s="263"/>
      <c r="B441" s="49" t="s">
        <v>100</v>
      </c>
      <c r="C441" s="44">
        <v>600</v>
      </c>
      <c r="D441" s="44"/>
      <c r="E441" s="45">
        <f t="shared" si="23"/>
        <v>2.066666666666667</v>
      </c>
      <c r="F441" s="46">
        <v>1.24</v>
      </c>
      <c r="G441" s="46">
        <v>1.24</v>
      </c>
      <c r="H441" s="47"/>
      <c r="K441" s="5"/>
      <c r="L441" s="5"/>
      <c r="M441" s="5"/>
      <c r="N441" s="5"/>
      <c r="O441" s="5"/>
      <c r="P441" s="5"/>
      <c r="Q441" s="5"/>
    </row>
    <row r="442" spans="1:8" ht="15.75" customHeight="1">
      <c r="A442" s="259">
        <v>19</v>
      </c>
      <c r="B442" s="240" t="s">
        <v>173</v>
      </c>
      <c r="C442" s="241">
        <f>SUM(C443)</f>
        <v>126</v>
      </c>
      <c r="D442" s="241">
        <f>SUM(D443)</f>
        <v>0</v>
      </c>
      <c r="E442" s="242">
        <f t="shared" si="23"/>
        <v>4.333333333333334</v>
      </c>
      <c r="F442" s="241">
        <f>SUM(F443)</f>
        <v>0.546</v>
      </c>
      <c r="G442" s="241">
        <f>SUM(G443)</f>
        <v>0.2</v>
      </c>
      <c r="H442" s="400">
        <f>SUM(H443)</f>
        <v>0.346</v>
      </c>
    </row>
    <row r="443" spans="1:8" ht="15.75" customHeight="1">
      <c r="A443" s="263"/>
      <c r="B443" s="243" t="s">
        <v>121</v>
      </c>
      <c r="C443" s="244">
        <v>126</v>
      </c>
      <c r="D443" s="244"/>
      <c r="E443" s="245">
        <f t="shared" si="23"/>
        <v>4.333333333333334</v>
      </c>
      <c r="F443" s="46">
        <v>0.546</v>
      </c>
      <c r="G443" s="46">
        <v>0.2</v>
      </c>
      <c r="H443" s="47">
        <v>0.346</v>
      </c>
    </row>
    <row r="444" spans="1:8" ht="15.75" customHeight="1">
      <c r="A444" s="265">
        <v>20</v>
      </c>
      <c r="B444" s="60" t="s">
        <v>42</v>
      </c>
      <c r="C444" s="61">
        <f>SUM(C445:C447)</f>
        <v>592</v>
      </c>
      <c r="D444" s="61">
        <f>SUM(D445:D447)</f>
        <v>0</v>
      </c>
      <c r="E444" s="410">
        <f aca="true" t="shared" si="24" ref="E444:E455">F444/C444*1000</f>
        <v>11.033783783783784</v>
      </c>
      <c r="F444" s="74">
        <f>SUM(F445:F447)</f>
        <v>6.532</v>
      </c>
      <c r="G444" s="74">
        <f>SUM(G445:G447)</f>
        <v>6.532</v>
      </c>
      <c r="H444" s="75">
        <f>SUM(H445:H447)</f>
        <v>0</v>
      </c>
    </row>
    <row r="445" spans="1:8" ht="15.75" customHeight="1">
      <c r="A445" s="264"/>
      <c r="B445" s="53" t="s">
        <v>121</v>
      </c>
      <c r="C445" s="54">
        <v>200</v>
      </c>
      <c r="D445" s="54"/>
      <c r="E445" s="257">
        <f t="shared" si="24"/>
        <v>7.11</v>
      </c>
      <c r="F445" s="56">
        <v>1.422</v>
      </c>
      <c r="G445" s="56">
        <v>1.422</v>
      </c>
      <c r="H445" s="57"/>
    </row>
    <row r="446" spans="1:8" ht="15.75" customHeight="1">
      <c r="A446" s="267"/>
      <c r="B446" s="43" t="s">
        <v>98</v>
      </c>
      <c r="C446" s="30">
        <v>172</v>
      </c>
      <c r="D446" s="30"/>
      <c r="E446" s="257">
        <f t="shared" si="24"/>
        <v>2.0348837209302326</v>
      </c>
      <c r="F446" s="32">
        <v>0.35</v>
      </c>
      <c r="G446" s="32">
        <v>0.35</v>
      </c>
      <c r="H446" s="33"/>
    </row>
    <row r="447" spans="1:16" ht="15.75" customHeight="1">
      <c r="A447" s="263"/>
      <c r="B447" s="59" t="s">
        <v>99</v>
      </c>
      <c r="C447" s="44">
        <v>220</v>
      </c>
      <c r="D447" s="44"/>
      <c r="E447" s="79">
        <f t="shared" si="24"/>
        <v>21.636363636363633</v>
      </c>
      <c r="F447" s="46">
        <v>4.76</v>
      </c>
      <c r="G447" s="46">
        <v>4.76</v>
      </c>
      <c r="H447" s="47"/>
      <c r="K447" s="80"/>
      <c r="L447" s="80"/>
      <c r="M447" s="80"/>
      <c r="N447" s="80"/>
      <c r="O447" s="80"/>
      <c r="P447" s="80"/>
    </row>
    <row r="448" spans="1:17" s="65" customFormat="1" ht="15.75" customHeight="1">
      <c r="A448" s="265">
        <v>21</v>
      </c>
      <c r="B448" s="60" t="s">
        <v>145</v>
      </c>
      <c r="C448" s="61">
        <f>SUM(C449:C449)</f>
        <v>55</v>
      </c>
      <c r="D448" s="61">
        <f>SUM(D449:D449)</f>
        <v>0</v>
      </c>
      <c r="E448" s="72">
        <f>F448/C448*1000</f>
        <v>14.6</v>
      </c>
      <c r="F448" s="74">
        <f>SUM(F449:F449)</f>
        <v>0.803</v>
      </c>
      <c r="G448" s="74">
        <f>SUM(G449:G449)</f>
        <v>0.803</v>
      </c>
      <c r="H448" s="75">
        <f>SUM(H449:H449)</f>
        <v>0</v>
      </c>
      <c r="K448" s="66"/>
      <c r="L448" s="66"/>
      <c r="M448" s="66"/>
      <c r="N448" s="66"/>
      <c r="O448" s="66"/>
      <c r="P448" s="66"/>
      <c r="Q448" s="66"/>
    </row>
    <row r="449" spans="1:8" ht="15.75" customHeight="1">
      <c r="A449" s="268"/>
      <c r="B449" s="59" t="s">
        <v>98</v>
      </c>
      <c r="C449" s="44">
        <v>55</v>
      </c>
      <c r="D449" s="44"/>
      <c r="E449" s="102">
        <f t="shared" si="24"/>
        <v>14.6</v>
      </c>
      <c r="F449" s="46">
        <v>0.803</v>
      </c>
      <c r="G449" s="46">
        <v>0.803</v>
      </c>
      <c r="H449" s="47"/>
    </row>
    <row r="450" spans="1:8" ht="15.75" customHeight="1">
      <c r="A450" s="265">
        <v>22</v>
      </c>
      <c r="B450" s="60" t="s">
        <v>167</v>
      </c>
      <c r="C450" s="61">
        <f>SUM(C451)</f>
        <v>60</v>
      </c>
      <c r="D450" s="61">
        <f>SUM(D451)</f>
        <v>0</v>
      </c>
      <c r="E450" s="72">
        <f t="shared" si="24"/>
        <v>8</v>
      </c>
      <c r="F450" s="74">
        <f>SUM(F451)</f>
        <v>0.48</v>
      </c>
      <c r="G450" s="74">
        <f>SUM(G451)</f>
        <v>0.48</v>
      </c>
      <c r="H450" s="75">
        <f>SUM(H451)</f>
        <v>0</v>
      </c>
    </row>
    <row r="451" spans="1:8" ht="15.75" customHeight="1">
      <c r="A451" s="263"/>
      <c r="B451" s="59" t="s">
        <v>99</v>
      </c>
      <c r="C451" s="44">
        <v>60</v>
      </c>
      <c r="D451" s="44"/>
      <c r="E451" s="45">
        <f t="shared" si="24"/>
        <v>8</v>
      </c>
      <c r="F451" s="46">
        <v>0.48</v>
      </c>
      <c r="G451" s="46">
        <v>0.48</v>
      </c>
      <c r="H451" s="47"/>
    </row>
    <row r="452" spans="1:8" ht="15.75" customHeight="1">
      <c r="A452" s="265">
        <v>23</v>
      </c>
      <c r="B452" s="60" t="s">
        <v>125</v>
      </c>
      <c r="C452" s="61">
        <f>SUM(C453:C453)</f>
        <v>42</v>
      </c>
      <c r="D452" s="61">
        <f>SUM(D453:D453)</f>
        <v>0</v>
      </c>
      <c r="E452" s="62">
        <f t="shared" si="24"/>
        <v>16.666666666666668</v>
      </c>
      <c r="F452" s="61">
        <f>SUM(F453:F453)</f>
        <v>0.7</v>
      </c>
      <c r="G452" s="61">
        <f>SUM(G453:G453)</f>
        <v>0.7</v>
      </c>
      <c r="H452" s="63">
        <f>SUM(H453:H453)</f>
        <v>0</v>
      </c>
    </row>
    <row r="453" spans="1:8" ht="15.75" customHeight="1">
      <c r="A453" s="268"/>
      <c r="B453" s="59" t="s">
        <v>98</v>
      </c>
      <c r="C453" s="44">
        <v>42</v>
      </c>
      <c r="D453" s="44"/>
      <c r="E453" s="45">
        <f t="shared" si="24"/>
        <v>16.666666666666668</v>
      </c>
      <c r="F453" s="46">
        <v>0.7</v>
      </c>
      <c r="G453" s="46">
        <v>0.7</v>
      </c>
      <c r="H453" s="47"/>
    </row>
    <row r="454" spans="1:8" ht="15.75" customHeight="1">
      <c r="A454" s="265">
        <v>24</v>
      </c>
      <c r="B454" s="60" t="s">
        <v>113</v>
      </c>
      <c r="C454" s="61">
        <f>SUM(C455:C455)</f>
        <v>20</v>
      </c>
      <c r="D454" s="61">
        <f>SUM(D455:D455)</f>
        <v>0</v>
      </c>
      <c r="E454" s="72">
        <f t="shared" si="24"/>
        <v>54.00000000000001</v>
      </c>
      <c r="F454" s="74">
        <f>SUM(F455:F455)</f>
        <v>1.08</v>
      </c>
      <c r="G454" s="74">
        <f>SUM(G455:G455)</f>
        <v>1.08</v>
      </c>
      <c r="H454" s="75">
        <f>SUM(H455:H455)</f>
        <v>0</v>
      </c>
    </row>
    <row r="455" spans="1:8" ht="15.75" customHeight="1">
      <c r="A455" s="475"/>
      <c r="B455" s="43" t="s">
        <v>121</v>
      </c>
      <c r="C455" s="30">
        <v>20</v>
      </c>
      <c r="D455" s="30"/>
      <c r="E455" s="31">
        <f t="shared" si="24"/>
        <v>54.00000000000001</v>
      </c>
      <c r="F455" s="32">
        <v>1.08</v>
      </c>
      <c r="G455" s="32">
        <v>1.08</v>
      </c>
      <c r="H455" s="33"/>
    </row>
    <row r="456" spans="1:17" ht="15.75" customHeight="1">
      <c r="A456" s="319" t="s">
        <v>45</v>
      </c>
      <c r="B456" s="320" t="s">
        <v>133</v>
      </c>
      <c r="C456" s="321">
        <f>C398+C401+C403+C405+C407+C410+C412+C414+C416+C418+C420+C423+C427+C429+C432+C434+C437+C439+C442+C444+C448+C450+C452+C454</f>
        <v>13707</v>
      </c>
      <c r="D456" s="321">
        <f>D398+D401+D403+D405+D407+D410+D412+D414+D416+D418+D420+D423+D427+D429+D432+D434+D437+D439+D442+D444+D448+D450+D452+D454</f>
        <v>0</v>
      </c>
      <c r="E456" s="321"/>
      <c r="F456" s="321">
        <f>F398+F401+F403+F405+F407+F410+F412+F414+F416+F418+F420+F423+F427+F429+F432+F434+F437+F439+F442+F444+F448+F450+F452+F454</f>
        <v>115.13300000000002</v>
      </c>
      <c r="G456" s="321">
        <f>G398+G401+G403+G405+G407+G410+G412+G414+G416+G418+G420+G423+G427+G429+G432+G434+G437+G439+G442+G444+G448+G450+G452+G454</f>
        <v>94.207</v>
      </c>
      <c r="H456" s="401">
        <f>H398+H401+H403+H405+H407+H410+H412+H414+H416+H418+H420+H423+H427+H429+H432+H434+H437+H439+H442+H444+H448+H450+H452+H454</f>
        <v>0.346</v>
      </c>
      <c r="J456" s="405"/>
      <c r="Q456" s="5"/>
    </row>
    <row r="457" spans="1:17" ht="15.75" customHeight="1">
      <c r="A457" s="478"/>
      <c r="B457" s="67" t="s">
        <v>52</v>
      </c>
      <c r="C457" s="68"/>
      <c r="D457" s="68"/>
      <c r="E457" s="71"/>
      <c r="F457" s="69"/>
      <c r="G457" s="69"/>
      <c r="H457" s="70"/>
      <c r="P457" s="5"/>
      <c r="Q457" s="5"/>
    </row>
    <row r="458" spans="1:17" ht="15.75" customHeight="1">
      <c r="A458" s="259">
        <v>1</v>
      </c>
      <c r="B458" s="48" t="s">
        <v>168</v>
      </c>
      <c r="C458" s="39">
        <f>SUM(C459:C459)</f>
        <v>570</v>
      </c>
      <c r="D458" s="39">
        <f>SUM(D459:D459)</f>
        <v>0</v>
      </c>
      <c r="E458" s="40">
        <f>F458/C458*1000</f>
        <v>37.01754385964912</v>
      </c>
      <c r="F458" s="41">
        <f>SUM(F459:F459)</f>
        <v>21.1</v>
      </c>
      <c r="G458" s="41">
        <f>SUM(G459:G459)</f>
        <v>21.1</v>
      </c>
      <c r="H458" s="42">
        <f>SUM(H459:H459)</f>
        <v>0</v>
      </c>
      <c r="P458" s="5"/>
      <c r="Q458" s="5"/>
    </row>
    <row r="459" spans="1:17" ht="15.75" customHeight="1">
      <c r="A459" s="268"/>
      <c r="B459" s="59" t="s">
        <v>98</v>
      </c>
      <c r="C459" s="44">
        <v>570</v>
      </c>
      <c r="D459" s="44"/>
      <c r="E459" s="45">
        <f>F459/C459*1000</f>
        <v>37.01754385964912</v>
      </c>
      <c r="F459" s="46">
        <v>21.1</v>
      </c>
      <c r="G459" s="46">
        <v>21.1</v>
      </c>
      <c r="H459" s="47"/>
      <c r="P459" s="5"/>
      <c r="Q459" s="5"/>
    </row>
    <row r="460" spans="1:17" ht="15.75" customHeight="1">
      <c r="A460" s="265">
        <v>2</v>
      </c>
      <c r="B460" s="60" t="s">
        <v>75</v>
      </c>
      <c r="C460" s="61">
        <f>SUM(C461)</f>
        <v>2200</v>
      </c>
      <c r="D460" s="61">
        <f>SUM(D461)</f>
        <v>0</v>
      </c>
      <c r="E460" s="72">
        <f>F460/C460*1000</f>
        <v>46</v>
      </c>
      <c r="F460" s="74">
        <f>SUM(F461)</f>
        <v>101.2</v>
      </c>
      <c r="G460" s="74">
        <f>SUM(G461)</f>
        <v>101.2</v>
      </c>
      <c r="H460" s="75">
        <f>SUM(H461)</f>
        <v>0</v>
      </c>
      <c r="P460" s="5"/>
      <c r="Q460" s="5"/>
    </row>
    <row r="461" spans="1:17" ht="15.75" customHeight="1">
      <c r="A461" s="263"/>
      <c r="B461" s="59" t="s">
        <v>99</v>
      </c>
      <c r="C461" s="44">
        <v>2200</v>
      </c>
      <c r="D461" s="44"/>
      <c r="E461" s="45">
        <f>F461/C461*1000</f>
        <v>46</v>
      </c>
      <c r="F461" s="46">
        <v>101.2</v>
      </c>
      <c r="G461" s="46">
        <v>101.2</v>
      </c>
      <c r="H461" s="47"/>
      <c r="P461" s="5"/>
      <c r="Q461" s="5"/>
    </row>
    <row r="462" spans="1:17" ht="15.75" customHeight="1">
      <c r="A462" s="259">
        <v>3</v>
      </c>
      <c r="B462" s="48" t="s">
        <v>64</v>
      </c>
      <c r="C462" s="39">
        <f>SUM(C463)</f>
        <v>20</v>
      </c>
      <c r="D462" s="39">
        <f>SUM(D463)</f>
        <v>0</v>
      </c>
      <c r="E462" s="40">
        <f aca="true" t="shared" si="25" ref="E462:E469">F462/C462*1000</f>
        <v>40.99999999999999</v>
      </c>
      <c r="F462" s="41">
        <f>SUM(F463)</f>
        <v>0.82</v>
      </c>
      <c r="G462" s="41">
        <f>SUM(G463)</f>
        <v>0.82</v>
      </c>
      <c r="H462" s="42">
        <f>SUM(H463)</f>
        <v>0</v>
      </c>
      <c r="P462" s="5"/>
      <c r="Q462" s="5"/>
    </row>
    <row r="463" spans="1:17" ht="15.75" customHeight="1">
      <c r="A463" s="263"/>
      <c r="B463" s="59" t="s">
        <v>98</v>
      </c>
      <c r="C463" s="44">
        <v>20</v>
      </c>
      <c r="D463" s="44"/>
      <c r="E463" s="45">
        <f>F463/C463*1000</f>
        <v>40.99999999999999</v>
      </c>
      <c r="F463" s="46">
        <v>0.82</v>
      </c>
      <c r="G463" s="46">
        <v>0.82</v>
      </c>
      <c r="H463" s="47"/>
      <c r="P463" s="5"/>
      <c r="Q463" s="5"/>
    </row>
    <row r="464" spans="1:17" ht="15.75" customHeight="1">
      <c r="A464" s="259">
        <v>4</v>
      </c>
      <c r="B464" s="48" t="s">
        <v>149</v>
      </c>
      <c r="C464" s="39">
        <f>SUM(C465)</f>
        <v>20</v>
      </c>
      <c r="D464" s="39">
        <f>SUM(D465)</f>
        <v>0</v>
      </c>
      <c r="E464" s="40">
        <f t="shared" si="25"/>
        <v>40</v>
      </c>
      <c r="F464" s="41">
        <f>SUM(F465)</f>
        <v>0.8</v>
      </c>
      <c r="G464" s="41">
        <f>SUM(G465)</f>
        <v>0.8</v>
      </c>
      <c r="H464" s="42">
        <f>SUM(H465)</f>
        <v>0</v>
      </c>
      <c r="P464" s="5"/>
      <c r="Q464" s="5"/>
    </row>
    <row r="465" spans="1:17" ht="15.75" customHeight="1">
      <c r="A465" s="263"/>
      <c r="B465" s="59" t="s">
        <v>98</v>
      </c>
      <c r="C465" s="44">
        <v>20</v>
      </c>
      <c r="D465" s="44"/>
      <c r="E465" s="45">
        <f t="shared" si="25"/>
        <v>40</v>
      </c>
      <c r="F465" s="46">
        <v>0.8</v>
      </c>
      <c r="G465" s="46">
        <v>0.8</v>
      </c>
      <c r="H465" s="47"/>
      <c r="P465" s="5"/>
      <c r="Q465" s="5"/>
    </row>
    <row r="466" spans="1:17" ht="15.75" customHeight="1">
      <c r="A466" s="259">
        <v>5</v>
      </c>
      <c r="B466" s="48" t="s">
        <v>53</v>
      </c>
      <c r="C466" s="39">
        <f>SUM(C467)</f>
        <v>60</v>
      </c>
      <c r="D466" s="39">
        <f>SUM(D467)</f>
        <v>0</v>
      </c>
      <c r="E466" s="40">
        <f>F466/C466*1000</f>
        <v>18.333333333333332</v>
      </c>
      <c r="F466" s="39">
        <f>SUM(F467)</f>
        <v>1.1</v>
      </c>
      <c r="G466" s="39">
        <f>SUM(G467)</f>
        <v>1.1</v>
      </c>
      <c r="H466" s="402">
        <f>SUM(H467)</f>
        <v>0</v>
      </c>
      <c r="P466" s="5"/>
      <c r="Q466" s="5"/>
    </row>
    <row r="467" spans="1:17" ht="15.75" customHeight="1">
      <c r="A467" s="263"/>
      <c r="B467" s="59" t="s">
        <v>98</v>
      </c>
      <c r="C467" s="44">
        <v>60</v>
      </c>
      <c r="D467" s="44"/>
      <c r="E467" s="45">
        <f>F467/C467*1000</f>
        <v>18.333333333333332</v>
      </c>
      <c r="F467" s="46">
        <v>1.1</v>
      </c>
      <c r="G467" s="46">
        <v>1.1</v>
      </c>
      <c r="H467" s="47"/>
      <c r="P467" s="5"/>
      <c r="Q467" s="5"/>
    </row>
    <row r="468" spans="1:17" ht="15.75" customHeight="1">
      <c r="A468" s="259">
        <v>6</v>
      </c>
      <c r="B468" s="48" t="s">
        <v>176</v>
      </c>
      <c r="C468" s="39">
        <f>SUM(C469)</f>
        <v>30</v>
      </c>
      <c r="D468" s="39">
        <f>SUM(D469)</f>
        <v>0</v>
      </c>
      <c r="E468" s="40">
        <f t="shared" si="25"/>
        <v>5</v>
      </c>
      <c r="F468" s="39">
        <f>SUM(F469)</f>
        <v>0.15</v>
      </c>
      <c r="G468" s="39">
        <f>SUM(G469)</f>
        <v>0.15</v>
      </c>
      <c r="H468" s="402">
        <f>SUM(H469)</f>
        <v>0</v>
      </c>
      <c r="P468" s="5"/>
      <c r="Q468" s="5"/>
    </row>
    <row r="469" spans="1:17" ht="15.75" customHeight="1">
      <c r="A469" s="263"/>
      <c r="B469" s="59" t="s">
        <v>98</v>
      </c>
      <c r="C469" s="44">
        <v>30</v>
      </c>
      <c r="D469" s="44"/>
      <c r="E469" s="45">
        <f t="shared" si="25"/>
        <v>5</v>
      </c>
      <c r="F469" s="46">
        <v>0.15</v>
      </c>
      <c r="G469" s="46">
        <v>0.15</v>
      </c>
      <c r="H469" s="47"/>
      <c r="P469" s="5"/>
      <c r="Q469" s="5"/>
    </row>
    <row r="470" spans="1:17" ht="15.75" customHeight="1">
      <c r="A470" s="259">
        <v>7</v>
      </c>
      <c r="B470" s="48" t="s">
        <v>157</v>
      </c>
      <c r="C470" s="39">
        <f>SUM(C471:C472)</f>
        <v>210</v>
      </c>
      <c r="D470" s="39">
        <f>SUM(D471:D472)</f>
        <v>0</v>
      </c>
      <c r="E470" s="40">
        <f aca="true" t="shared" si="26" ref="E470:E479">F470/C470*1000</f>
        <v>30</v>
      </c>
      <c r="F470" s="41">
        <f>SUM(F471:F472)</f>
        <v>6.3</v>
      </c>
      <c r="G470" s="41">
        <f>SUM(G471:G472)</f>
        <v>6.3</v>
      </c>
      <c r="H470" s="42">
        <f>SUM(H471:H472)</f>
        <v>0</v>
      </c>
      <c r="K470" s="5"/>
      <c r="L470" s="5"/>
      <c r="M470" s="5"/>
      <c r="N470" s="5"/>
      <c r="O470" s="5"/>
      <c r="P470" s="5"/>
      <c r="Q470" s="5"/>
    </row>
    <row r="471" spans="1:17" ht="15.75" customHeight="1">
      <c r="A471" s="514"/>
      <c r="B471" s="43" t="s">
        <v>163</v>
      </c>
      <c r="C471" s="30">
        <v>85</v>
      </c>
      <c r="D471" s="30"/>
      <c r="E471" s="31">
        <f t="shared" si="26"/>
        <v>30</v>
      </c>
      <c r="F471" s="32">
        <v>2.55</v>
      </c>
      <c r="G471" s="32">
        <v>2.55</v>
      </c>
      <c r="H471" s="33"/>
      <c r="K471" s="5"/>
      <c r="L471" s="5"/>
      <c r="M471" s="5"/>
      <c r="N471" s="5"/>
      <c r="O471" s="5"/>
      <c r="P471" s="5"/>
      <c r="Q471" s="5"/>
    </row>
    <row r="472" spans="1:8" ht="15.75" customHeight="1">
      <c r="A472" s="476"/>
      <c r="B472" s="51" t="s">
        <v>99</v>
      </c>
      <c r="C472" s="35">
        <v>125</v>
      </c>
      <c r="D472" s="35"/>
      <c r="E472" s="52">
        <f t="shared" si="26"/>
        <v>30</v>
      </c>
      <c r="F472" s="36">
        <v>3.75</v>
      </c>
      <c r="G472" s="36">
        <v>3.75</v>
      </c>
      <c r="H472" s="37"/>
    </row>
    <row r="473" spans="1:8" ht="15.75" customHeight="1">
      <c r="A473" s="259">
        <v>8</v>
      </c>
      <c r="B473" s="48" t="s">
        <v>78</v>
      </c>
      <c r="C473" s="39">
        <f>SUM(C474)</f>
        <v>75</v>
      </c>
      <c r="D473" s="39">
        <f>SUM(D474)</f>
        <v>0</v>
      </c>
      <c r="E473" s="40">
        <f t="shared" si="26"/>
        <v>1.4666666666666668</v>
      </c>
      <c r="F473" s="41">
        <f>SUM(F474)</f>
        <v>0.11</v>
      </c>
      <c r="G473" s="41">
        <f>SUM(G474)</f>
        <v>0.11</v>
      </c>
      <c r="H473" s="42">
        <f>SUM(H474)</f>
        <v>0</v>
      </c>
    </row>
    <row r="474" spans="1:8" ht="15.75" customHeight="1">
      <c r="A474" s="263"/>
      <c r="B474" s="49" t="s">
        <v>177</v>
      </c>
      <c r="C474" s="44">
        <v>75</v>
      </c>
      <c r="D474" s="44"/>
      <c r="E474" s="45">
        <f t="shared" si="26"/>
        <v>1.4666666666666668</v>
      </c>
      <c r="F474" s="46">
        <v>0.11</v>
      </c>
      <c r="G474" s="46">
        <v>0.11</v>
      </c>
      <c r="H474" s="47"/>
    </row>
    <row r="475" spans="1:8" ht="15.75" customHeight="1">
      <c r="A475" s="265">
        <v>9</v>
      </c>
      <c r="B475" s="60" t="s">
        <v>8</v>
      </c>
      <c r="C475" s="61">
        <f>SUM(C476:C479)</f>
        <v>387</v>
      </c>
      <c r="D475" s="61">
        <f>SUM(D476:D479)</f>
        <v>0</v>
      </c>
      <c r="E475" s="72">
        <f t="shared" si="26"/>
        <v>69.28682170542635</v>
      </c>
      <c r="F475" s="74">
        <f>SUM(F476:F479)</f>
        <v>26.814</v>
      </c>
      <c r="G475" s="74">
        <f>SUM(G476:G479)</f>
        <v>26.814</v>
      </c>
      <c r="H475" s="75">
        <f>SUM(H476:H479)</f>
        <v>0</v>
      </c>
    </row>
    <row r="476" spans="1:8" ht="15.75" customHeight="1">
      <c r="A476" s="266"/>
      <c r="B476" s="250" t="s">
        <v>121</v>
      </c>
      <c r="C476" s="76">
        <v>80</v>
      </c>
      <c r="D476" s="76"/>
      <c r="E476" s="62">
        <f t="shared" si="26"/>
        <v>112.79999999999998</v>
      </c>
      <c r="F476" s="77">
        <v>9.024</v>
      </c>
      <c r="G476" s="77">
        <v>9.024</v>
      </c>
      <c r="H476" s="78"/>
    </row>
    <row r="477" spans="1:8" ht="15.75" customHeight="1">
      <c r="A477" s="266"/>
      <c r="B477" s="250" t="s">
        <v>96</v>
      </c>
      <c r="C477" s="76">
        <v>46</v>
      </c>
      <c r="D477" s="76"/>
      <c r="E477" s="62">
        <f t="shared" si="26"/>
        <v>37.60869565217391</v>
      </c>
      <c r="F477" s="77">
        <v>1.73</v>
      </c>
      <c r="G477" s="77">
        <v>1.73</v>
      </c>
      <c r="H477" s="78"/>
    </row>
    <row r="478" spans="1:8" ht="15.75" customHeight="1">
      <c r="A478" s="475"/>
      <c r="B478" s="43" t="s">
        <v>98</v>
      </c>
      <c r="C478" s="30">
        <v>101</v>
      </c>
      <c r="D478" s="30"/>
      <c r="E478" s="31">
        <f t="shared" si="26"/>
        <v>62.37623762376238</v>
      </c>
      <c r="F478" s="32">
        <v>6.3</v>
      </c>
      <c r="G478" s="32">
        <v>6.3</v>
      </c>
      <c r="H478" s="33"/>
    </row>
    <row r="479" spans="1:8" ht="15.75" customHeight="1">
      <c r="A479" s="263"/>
      <c r="B479" s="59" t="s">
        <v>99</v>
      </c>
      <c r="C479" s="44">
        <v>160</v>
      </c>
      <c r="D479" s="44"/>
      <c r="E479" s="45">
        <f t="shared" si="26"/>
        <v>61</v>
      </c>
      <c r="F479" s="46">
        <v>9.76</v>
      </c>
      <c r="G479" s="46">
        <v>9.76</v>
      </c>
      <c r="H479" s="47"/>
    </row>
    <row r="480" spans="1:8" ht="15.75" customHeight="1" thickBot="1">
      <c r="A480" s="303" t="s">
        <v>45</v>
      </c>
      <c r="B480" s="304" t="s">
        <v>132</v>
      </c>
      <c r="C480" s="305">
        <f>C458+C460+C462+C464+C468+C470++C473+C475+C466</f>
        <v>3572</v>
      </c>
      <c r="D480" s="305">
        <f>D458+D460+D462+D464+D468+D470++D473+D475+D466</f>
        <v>0</v>
      </c>
      <c r="E480" s="305"/>
      <c r="F480" s="305">
        <f>F458+F460+F462+F464+F468+F470++F473+F475+F466</f>
        <v>158.394</v>
      </c>
      <c r="G480" s="305">
        <f>G458+G460+G462+G464+G468+G470++G473+G475+G466</f>
        <v>158.394</v>
      </c>
      <c r="H480" s="511">
        <f>H458+H460+H462+H464+H468+H470++H473+H475+H466</f>
        <v>0</v>
      </c>
    </row>
    <row r="481" spans="1:8" ht="15.75" customHeight="1" thickBot="1">
      <c r="A481" s="269" t="s">
        <v>45</v>
      </c>
      <c r="B481" s="246" t="s">
        <v>10</v>
      </c>
      <c r="C481" s="247">
        <f>C396+C456+C480</f>
        <v>29649</v>
      </c>
      <c r="D481" s="248">
        <f>D396+D456+D480</f>
        <v>0</v>
      </c>
      <c r="E481" s="248"/>
      <c r="F481" s="252">
        <f>F396+F456+F480</f>
        <v>566.5110000000001</v>
      </c>
      <c r="G481" s="252">
        <f>G396+G456+G480</f>
        <v>469.848</v>
      </c>
      <c r="H481" s="253">
        <f>H396+H456+H480</f>
        <v>68.061</v>
      </c>
    </row>
    <row r="482" spans="1:18" ht="15.75" customHeight="1">
      <c r="A482" s="477" t="s">
        <v>46</v>
      </c>
      <c r="B482" s="16" t="s">
        <v>15</v>
      </c>
      <c r="C482" s="17"/>
      <c r="D482" s="17"/>
      <c r="E482" s="17"/>
      <c r="F482" s="18"/>
      <c r="G482" s="18"/>
      <c r="H482" s="19"/>
      <c r="R482" s="6"/>
    </row>
    <row r="483" spans="1:8" ht="15.75" customHeight="1">
      <c r="A483" s="261"/>
      <c r="B483" s="20" t="s">
        <v>54</v>
      </c>
      <c r="C483" s="21"/>
      <c r="D483" s="21"/>
      <c r="E483" s="21"/>
      <c r="F483" s="22"/>
      <c r="G483" s="22"/>
      <c r="H483" s="23"/>
    </row>
    <row r="484" spans="1:8" ht="15.75" customHeight="1">
      <c r="A484" s="262">
        <v>1</v>
      </c>
      <c r="B484" s="24" t="s">
        <v>29</v>
      </c>
      <c r="C484" s="25">
        <f>SUM(C485:C486)</f>
        <v>662</v>
      </c>
      <c r="D484" s="25">
        <f>SUM(D485:D486)</f>
        <v>0</v>
      </c>
      <c r="E484" s="26">
        <f>F484/C484*1000</f>
        <v>13.625377643504532</v>
      </c>
      <c r="F484" s="27">
        <f>SUM(F485:F486)</f>
        <v>9.02</v>
      </c>
      <c r="G484" s="27">
        <f>SUM(G485:G486)</f>
        <v>9.02</v>
      </c>
      <c r="H484" s="28">
        <f>SUM(H485:H486)</f>
        <v>0</v>
      </c>
    </row>
    <row r="485" spans="1:16" ht="15.75" customHeight="1">
      <c r="A485" s="475"/>
      <c r="B485" s="29" t="s">
        <v>95</v>
      </c>
      <c r="C485" s="30">
        <v>500</v>
      </c>
      <c r="D485" s="30"/>
      <c r="E485" s="31">
        <f>F485/C485*1000</f>
        <v>14.83</v>
      </c>
      <c r="F485" s="32">
        <v>7.415</v>
      </c>
      <c r="G485" s="32">
        <v>7.415</v>
      </c>
      <c r="H485" s="33"/>
      <c r="K485" s="5"/>
      <c r="L485" s="5"/>
      <c r="M485" s="5"/>
      <c r="N485" s="5"/>
      <c r="O485" s="5"/>
      <c r="P485" s="5"/>
    </row>
    <row r="486" spans="1:16" ht="15.75" customHeight="1">
      <c r="A486" s="476"/>
      <c r="B486" s="34" t="s">
        <v>100</v>
      </c>
      <c r="C486" s="35">
        <v>162</v>
      </c>
      <c r="D486" s="35"/>
      <c r="E486" s="31">
        <f>F486/C486*1000</f>
        <v>9.907407407407407</v>
      </c>
      <c r="F486" s="36">
        <v>1.605</v>
      </c>
      <c r="G486" s="36">
        <v>1.605</v>
      </c>
      <c r="H486" s="37"/>
      <c r="K486" s="5"/>
      <c r="L486" s="5"/>
      <c r="M486" s="5"/>
      <c r="N486" s="5"/>
      <c r="O486" s="5"/>
      <c r="P486" s="5"/>
    </row>
    <row r="487" spans="1:8" ht="15.75" customHeight="1">
      <c r="A487" s="259">
        <v>2</v>
      </c>
      <c r="B487" s="48" t="s">
        <v>17</v>
      </c>
      <c r="C487" s="39">
        <f>SUM(C488:C489)</f>
        <v>486</v>
      </c>
      <c r="D487" s="39">
        <f>SUM(D488:D489)</f>
        <v>0</v>
      </c>
      <c r="E487" s="40">
        <f>F487/C487*1000</f>
        <v>29.62962962962963</v>
      </c>
      <c r="F487" s="41">
        <f>SUM(F488:F489)</f>
        <v>14.4</v>
      </c>
      <c r="G487" s="41">
        <f>SUM(G488:G489)</f>
        <v>14.4</v>
      </c>
      <c r="H487" s="42">
        <f>SUM(H488:H489)</f>
        <v>0</v>
      </c>
    </row>
    <row r="488" spans="1:8" ht="15.75" customHeight="1">
      <c r="A488" s="475"/>
      <c r="B488" s="29" t="s">
        <v>98</v>
      </c>
      <c r="C488" s="30"/>
      <c r="D488" s="30"/>
      <c r="E488" s="31"/>
      <c r="F488" s="32">
        <v>1.5</v>
      </c>
      <c r="G488" s="32">
        <v>1.5</v>
      </c>
      <c r="H488" s="33"/>
    </row>
    <row r="489" spans="1:8" ht="15.75" customHeight="1">
      <c r="A489" s="263"/>
      <c r="B489" s="49" t="s">
        <v>100</v>
      </c>
      <c r="C489" s="44">
        <v>486</v>
      </c>
      <c r="D489" s="44"/>
      <c r="E489" s="45">
        <f aca="true" t="shared" si="27" ref="E489:E505">F489/C489*1000</f>
        <v>26.543209876543212</v>
      </c>
      <c r="F489" s="46">
        <v>12.9</v>
      </c>
      <c r="G489" s="46">
        <v>12.9</v>
      </c>
      <c r="H489" s="47"/>
    </row>
    <row r="490" spans="1:8" ht="15.75" customHeight="1">
      <c r="A490" s="259">
        <v>3</v>
      </c>
      <c r="B490" s="48" t="s">
        <v>91</v>
      </c>
      <c r="C490" s="39">
        <f>C491</f>
        <v>45</v>
      </c>
      <c r="D490" s="39">
        <f>D491</f>
        <v>0</v>
      </c>
      <c r="E490" s="40">
        <f t="shared" si="27"/>
        <v>10.222222222222223</v>
      </c>
      <c r="F490" s="41">
        <f>F491</f>
        <v>0.46</v>
      </c>
      <c r="G490" s="41">
        <f>G491</f>
        <v>0.46</v>
      </c>
      <c r="H490" s="42">
        <f>H491</f>
        <v>0</v>
      </c>
    </row>
    <row r="491" spans="1:8" ht="15.75" customHeight="1">
      <c r="A491" s="263"/>
      <c r="B491" s="29" t="s">
        <v>95</v>
      </c>
      <c r="C491" s="44">
        <v>45</v>
      </c>
      <c r="D491" s="44"/>
      <c r="E491" s="45">
        <f t="shared" si="27"/>
        <v>10.222222222222223</v>
      </c>
      <c r="F491" s="46">
        <v>0.46</v>
      </c>
      <c r="G491" s="46">
        <v>0.46</v>
      </c>
      <c r="H491" s="47"/>
    </row>
    <row r="492" spans="1:8" ht="15.75" customHeight="1">
      <c r="A492" s="259">
        <v>4</v>
      </c>
      <c r="B492" s="48" t="s">
        <v>18</v>
      </c>
      <c r="C492" s="39">
        <f>SUM(C493:C494)</f>
        <v>80</v>
      </c>
      <c r="D492" s="39">
        <f>SUM(D493:D494)</f>
        <v>0</v>
      </c>
      <c r="E492" s="40">
        <f t="shared" si="27"/>
        <v>38.375</v>
      </c>
      <c r="F492" s="41">
        <f>SUM(F493:F494)</f>
        <v>3.07</v>
      </c>
      <c r="G492" s="41">
        <f>SUM(G493:G494)</f>
        <v>3.07</v>
      </c>
      <c r="H492" s="42">
        <f>SUM(H493:H494)</f>
        <v>0</v>
      </c>
    </row>
    <row r="493" spans="1:8" ht="15.75" customHeight="1">
      <c r="A493" s="475"/>
      <c r="B493" s="43" t="s">
        <v>163</v>
      </c>
      <c r="C493" s="30"/>
      <c r="D493" s="30"/>
      <c r="E493" s="31"/>
      <c r="F493" s="32">
        <v>0.15</v>
      </c>
      <c r="G493" s="32">
        <v>0.15</v>
      </c>
      <c r="H493" s="33"/>
    </row>
    <row r="494" spans="1:8" ht="15.75" customHeight="1">
      <c r="A494" s="263"/>
      <c r="B494" s="49" t="s">
        <v>100</v>
      </c>
      <c r="C494" s="44">
        <v>80</v>
      </c>
      <c r="D494" s="44"/>
      <c r="E494" s="45">
        <f t="shared" si="27"/>
        <v>36.5</v>
      </c>
      <c r="F494" s="46">
        <v>2.92</v>
      </c>
      <c r="G494" s="46">
        <v>2.92</v>
      </c>
      <c r="H494" s="47"/>
    </row>
    <row r="495" spans="1:8" ht="15.75" customHeight="1">
      <c r="A495" s="265">
        <v>5</v>
      </c>
      <c r="B495" s="60" t="s">
        <v>49</v>
      </c>
      <c r="C495" s="61">
        <f>SUM(C496:C496)</f>
        <v>0</v>
      </c>
      <c r="D495" s="61">
        <f>SUM(D496:D496)</f>
        <v>0</v>
      </c>
      <c r="E495" s="62"/>
      <c r="F495" s="74">
        <f>SUM(F496:F496)</f>
        <v>3.282</v>
      </c>
      <c r="G495" s="74">
        <f>SUM(G496:G496)</f>
        <v>2.282</v>
      </c>
      <c r="H495" s="75">
        <f>SUM(H496:H496)</f>
        <v>1</v>
      </c>
    </row>
    <row r="496" spans="1:8" ht="15.75" customHeight="1">
      <c r="A496" s="475"/>
      <c r="B496" s="43" t="s">
        <v>163</v>
      </c>
      <c r="C496" s="30"/>
      <c r="D496" s="30"/>
      <c r="E496" s="31"/>
      <c r="F496" s="32">
        <v>3.282</v>
      </c>
      <c r="G496" s="32">
        <v>2.282</v>
      </c>
      <c r="H496" s="33">
        <v>1</v>
      </c>
    </row>
    <row r="497" spans="1:8" ht="15.75" customHeight="1">
      <c r="A497" s="259">
        <v>6</v>
      </c>
      <c r="B497" s="48" t="s">
        <v>160</v>
      </c>
      <c r="C497" s="39">
        <f>C498</f>
        <v>285</v>
      </c>
      <c r="D497" s="39">
        <f>D498</f>
        <v>0</v>
      </c>
      <c r="E497" s="64">
        <f t="shared" si="27"/>
        <v>11</v>
      </c>
      <c r="F497" s="41">
        <f>F498</f>
        <v>3.135</v>
      </c>
      <c r="G497" s="41">
        <f>G498</f>
        <v>2.565</v>
      </c>
      <c r="H497" s="42">
        <f>H498</f>
        <v>0</v>
      </c>
    </row>
    <row r="498" spans="1:8" ht="15.75" customHeight="1">
      <c r="A498" s="263"/>
      <c r="B498" s="49" t="s">
        <v>95</v>
      </c>
      <c r="C498" s="44">
        <v>285</v>
      </c>
      <c r="D498" s="44"/>
      <c r="E498" s="45">
        <f t="shared" si="27"/>
        <v>11</v>
      </c>
      <c r="F498" s="46">
        <v>3.135</v>
      </c>
      <c r="G498" s="46">
        <v>2.565</v>
      </c>
      <c r="H498" s="47"/>
    </row>
    <row r="499" spans="1:8" ht="15.75" customHeight="1">
      <c r="A499" s="259">
        <v>7</v>
      </c>
      <c r="B499" s="48" t="s">
        <v>161</v>
      </c>
      <c r="C499" s="39">
        <f>C500</f>
        <v>285</v>
      </c>
      <c r="D499" s="39">
        <f>D500</f>
        <v>0</v>
      </c>
      <c r="E499" s="64">
        <f t="shared" si="27"/>
        <v>9</v>
      </c>
      <c r="F499" s="41">
        <f>F500</f>
        <v>2.565</v>
      </c>
      <c r="G499" s="41">
        <f>G500</f>
        <v>2.565</v>
      </c>
      <c r="H499" s="42">
        <f>H500</f>
        <v>0</v>
      </c>
    </row>
    <row r="500" spans="1:8" ht="15.75" customHeight="1">
      <c r="A500" s="263"/>
      <c r="B500" s="49" t="s">
        <v>95</v>
      </c>
      <c r="C500" s="44">
        <v>285</v>
      </c>
      <c r="D500" s="44"/>
      <c r="E500" s="45">
        <f t="shared" si="27"/>
        <v>9</v>
      </c>
      <c r="F500" s="46">
        <v>2.565</v>
      </c>
      <c r="G500" s="46">
        <v>2.565</v>
      </c>
      <c r="H500" s="47"/>
    </row>
    <row r="501" spans="1:8" ht="15.75" customHeight="1">
      <c r="A501" s="259">
        <v>8</v>
      </c>
      <c r="B501" s="48" t="s">
        <v>127</v>
      </c>
      <c r="C501" s="39">
        <f>SUM(C502)</f>
        <v>170</v>
      </c>
      <c r="D501" s="39">
        <f>SUM(D502)</f>
        <v>0</v>
      </c>
      <c r="E501" s="40">
        <f t="shared" si="27"/>
        <v>1</v>
      </c>
      <c r="F501" s="41">
        <f>SUM(F502)</f>
        <v>0.17</v>
      </c>
      <c r="G501" s="41">
        <f>SUM(G502)</f>
        <v>0.17</v>
      </c>
      <c r="H501" s="42">
        <f>SUM(H502)</f>
        <v>0</v>
      </c>
    </row>
    <row r="502" spans="1:8" ht="15.75" customHeight="1">
      <c r="A502" s="263"/>
      <c r="B502" s="59" t="s">
        <v>99</v>
      </c>
      <c r="C502" s="44">
        <v>170</v>
      </c>
      <c r="D502" s="44"/>
      <c r="E502" s="45">
        <f t="shared" si="27"/>
        <v>1</v>
      </c>
      <c r="F502" s="46">
        <v>0.17</v>
      </c>
      <c r="G502" s="46">
        <v>0.17</v>
      </c>
      <c r="H502" s="47"/>
    </row>
    <row r="503" spans="1:8" ht="15.75" customHeight="1">
      <c r="A503" s="259">
        <v>9</v>
      </c>
      <c r="B503" s="48" t="s">
        <v>19</v>
      </c>
      <c r="C503" s="39">
        <f>SUM(C504)</f>
        <v>150</v>
      </c>
      <c r="D503" s="39">
        <f>SUM(D504)</f>
        <v>0</v>
      </c>
      <c r="E503" s="40">
        <f t="shared" si="27"/>
        <v>28</v>
      </c>
      <c r="F503" s="41">
        <f>SUM(F504)</f>
        <v>4.2</v>
      </c>
      <c r="G503" s="41">
        <f>SUM(G504)</f>
        <v>4.2</v>
      </c>
      <c r="H503" s="42">
        <f>SUM(H504)</f>
        <v>0</v>
      </c>
    </row>
    <row r="504" spans="1:8" ht="15.75" customHeight="1">
      <c r="A504" s="263"/>
      <c r="B504" s="59" t="s">
        <v>99</v>
      </c>
      <c r="C504" s="44">
        <v>150</v>
      </c>
      <c r="D504" s="44"/>
      <c r="E504" s="45">
        <f t="shared" si="27"/>
        <v>28</v>
      </c>
      <c r="F504" s="46">
        <v>4.2</v>
      </c>
      <c r="G504" s="46">
        <v>4.2</v>
      </c>
      <c r="H504" s="47"/>
    </row>
    <row r="505" spans="1:8" ht="15.75" customHeight="1">
      <c r="A505" s="259">
        <v>10</v>
      </c>
      <c r="B505" s="48" t="s">
        <v>20</v>
      </c>
      <c r="C505" s="39">
        <f>SUM(C506:C507)</f>
        <v>1545</v>
      </c>
      <c r="D505" s="39">
        <f>SUM(D506:D507)</f>
        <v>0</v>
      </c>
      <c r="E505" s="40">
        <f t="shared" si="27"/>
        <v>81.83495145631069</v>
      </c>
      <c r="F505" s="41">
        <f>SUM(F506:F507)</f>
        <v>126.435</v>
      </c>
      <c r="G505" s="41">
        <f>SUM(G506:G507)</f>
        <v>122.245</v>
      </c>
      <c r="H505" s="42">
        <f>SUM(H506:H507)</f>
        <v>0</v>
      </c>
    </row>
    <row r="506" spans="1:8" ht="15.75" customHeight="1">
      <c r="A506" s="475"/>
      <c r="B506" s="43" t="s">
        <v>98</v>
      </c>
      <c r="C506" s="30"/>
      <c r="D506" s="30"/>
      <c r="E506" s="31"/>
      <c r="F506" s="32">
        <v>61.25</v>
      </c>
      <c r="G506" s="32">
        <v>61.5</v>
      </c>
      <c r="H506" s="33"/>
    </row>
    <row r="507" spans="1:8" ht="15.75" customHeight="1">
      <c r="A507" s="475"/>
      <c r="B507" s="43" t="s">
        <v>99</v>
      </c>
      <c r="C507" s="30">
        <v>1545</v>
      </c>
      <c r="D507" s="30"/>
      <c r="E507" s="31">
        <f>F507/C507*1000</f>
        <v>42.19093851132686</v>
      </c>
      <c r="F507" s="32">
        <v>65.185</v>
      </c>
      <c r="G507" s="32">
        <v>60.745</v>
      </c>
      <c r="H507" s="33"/>
    </row>
    <row r="508" spans="1:17" s="65" customFormat="1" ht="15.75" customHeight="1">
      <c r="A508" s="259">
        <v>11</v>
      </c>
      <c r="B508" s="48" t="s">
        <v>51</v>
      </c>
      <c r="C508" s="39">
        <f>SUM(C509:C510)</f>
        <v>0</v>
      </c>
      <c r="D508" s="39">
        <f>SUM(D509:D510)</f>
        <v>0</v>
      </c>
      <c r="E508" s="58"/>
      <c r="F508" s="41">
        <f>SUM(F509:F510)</f>
        <v>5.084</v>
      </c>
      <c r="G508" s="41">
        <f>SUM(G509:G510)</f>
        <v>5.084</v>
      </c>
      <c r="H508" s="42">
        <f>SUM(H509:H510)</f>
        <v>0</v>
      </c>
      <c r="K508" s="66"/>
      <c r="L508" s="66"/>
      <c r="M508" s="66"/>
      <c r="N508" s="66"/>
      <c r="O508" s="66"/>
      <c r="P508" s="66"/>
      <c r="Q508" s="66"/>
    </row>
    <row r="509" spans="1:8" ht="15.75" customHeight="1">
      <c r="A509" s="475"/>
      <c r="B509" s="43" t="s">
        <v>98</v>
      </c>
      <c r="C509" s="30"/>
      <c r="D509" s="30"/>
      <c r="E509" s="31"/>
      <c r="F509" s="32">
        <v>5.084</v>
      </c>
      <c r="G509" s="32">
        <v>5.084</v>
      </c>
      <c r="H509" s="33"/>
    </row>
    <row r="510" spans="1:8" ht="15.75" customHeight="1">
      <c r="A510" s="476"/>
      <c r="B510" s="51" t="s">
        <v>99</v>
      </c>
      <c r="C510" s="35"/>
      <c r="D510" s="35"/>
      <c r="E510" s="31"/>
      <c r="F510" s="36"/>
      <c r="G510" s="36"/>
      <c r="H510" s="37"/>
    </row>
    <row r="511" spans="1:8" ht="15.75" customHeight="1">
      <c r="A511" s="298" t="s">
        <v>46</v>
      </c>
      <c r="B511" s="299" t="s">
        <v>131</v>
      </c>
      <c r="C511" s="300">
        <f>C484+C487+C490+C492+C495+C497+C499+C501+C503+C505+C508</f>
        <v>3708</v>
      </c>
      <c r="D511" s="300"/>
      <c r="E511" s="300"/>
      <c r="F511" s="300">
        <f>F484+F487+F490+F492+F495+F497+F499+F501+F503+F505+F508</f>
        <v>171.82100000000003</v>
      </c>
      <c r="G511" s="300">
        <f>G484+G487+G490+G492+G495+G497+G499+G501+G503+G505+G508</f>
        <v>166.061</v>
      </c>
      <c r="H511" s="467">
        <f>H484+H487+H490+H492+H495+H497+H499+H501+H503+H505+H508</f>
        <v>1</v>
      </c>
    </row>
    <row r="512" spans="1:8" ht="15.75" customHeight="1">
      <c r="A512" s="478"/>
      <c r="B512" s="67" t="s">
        <v>55</v>
      </c>
      <c r="C512" s="68"/>
      <c r="D512" s="68"/>
      <c r="E512" s="71"/>
      <c r="F512" s="69"/>
      <c r="G512" s="69"/>
      <c r="H512" s="70"/>
    </row>
    <row r="513" spans="1:17" s="65" customFormat="1" ht="15.75" customHeight="1">
      <c r="A513" s="259">
        <v>1</v>
      </c>
      <c r="B513" s="38" t="s">
        <v>58</v>
      </c>
      <c r="C513" s="39">
        <f>SUM(C514:C516)</f>
        <v>105</v>
      </c>
      <c r="D513" s="39">
        <f>SUM(D514:D516)</f>
        <v>0</v>
      </c>
      <c r="E513" s="40">
        <f aca="true" t="shared" si="28" ref="E513:E520">F513/C513*1000</f>
        <v>16</v>
      </c>
      <c r="F513" s="41">
        <f>SUM(F514:F516)</f>
        <v>1.68</v>
      </c>
      <c r="G513" s="41">
        <f>SUM(G514:G516)</f>
        <v>1.68</v>
      </c>
      <c r="H513" s="42">
        <f>SUM(H514:H516)</f>
        <v>0</v>
      </c>
      <c r="K513" s="66"/>
      <c r="L513" s="66"/>
      <c r="M513" s="66"/>
      <c r="N513" s="66"/>
      <c r="O513" s="66"/>
      <c r="P513" s="66"/>
      <c r="Q513" s="66"/>
    </row>
    <row r="514" spans="1:8" ht="15.75" customHeight="1">
      <c r="A514" s="261"/>
      <c r="B514" s="51" t="s">
        <v>121</v>
      </c>
      <c r="C514" s="54">
        <v>15</v>
      </c>
      <c r="D514" s="54"/>
      <c r="E514" s="55">
        <f t="shared" si="28"/>
        <v>12</v>
      </c>
      <c r="F514" s="56">
        <v>0.18</v>
      </c>
      <c r="G514" s="56">
        <v>0.18</v>
      </c>
      <c r="H514" s="57"/>
    </row>
    <row r="515" spans="1:8" ht="15.75" customHeight="1">
      <c r="A515" s="475"/>
      <c r="B515" s="43" t="s">
        <v>163</v>
      </c>
      <c r="C515" s="30"/>
      <c r="D515" s="30"/>
      <c r="E515" s="31"/>
      <c r="F515" s="32">
        <v>0.597</v>
      </c>
      <c r="G515" s="32">
        <v>0.597</v>
      </c>
      <c r="H515" s="33"/>
    </row>
    <row r="516" spans="1:8" ht="15.75" customHeight="1">
      <c r="A516" s="263"/>
      <c r="B516" s="59" t="s">
        <v>99</v>
      </c>
      <c r="C516" s="44">
        <v>90</v>
      </c>
      <c r="D516" s="44"/>
      <c r="E516" s="45">
        <f t="shared" si="28"/>
        <v>10.033333333333333</v>
      </c>
      <c r="F516" s="46">
        <v>0.903</v>
      </c>
      <c r="G516" s="46">
        <v>0.903</v>
      </c>
      <c r="H516" s="47"/>
    </row>
    <row r="517" spans="1:8" ht="15.75" customHeight="1">
      <c r="A517" s="259">
        <v>2</v>
      </c>
      <c r="B517" s="48" t="s">
        <v>22</v>
      </c>
      <c r="C517" s="39">
        <f>SUM(C518)</f>
        <v>2780</v>
      </c>
      <c r="D517" s="39">
        <f>SUM(D518)</f>
        <v>66</v>
      </c>
      <c r="E517" s="40">
        <f t="shared" si="28"/>
        <v>9.62410071942446</v>
      </c>
      <c r="F517" s="41">
        <f>SUM(F518)</f>
        <v>26.755</v>
      </c>
      <c r="G517" s="41">
        <f>SUM(G518)</f>
        <v>0</v>
      </c>
      <c r="H517" s="42">
        <f>SUM(H518)</f>
        <v>26.755</v>
      </c>
    </row>
    <row r="518" spans="1:8" ht="15.75" customHeight="1">
      <c r="A518" s="263"/>
      <c r="B518" s="59" t="s">
        <v>111</v>
      </c>
      <c r="C518" s="44">
        <v>2780</v>
      </c>
      <c r="D518" s="44">
        <v>66</v>
      </c>
      <c r="E518" s="45">
        <f t="shared" si="28"/>
        <v>9.62410071942446</v>
      </c>
      <c r="F518" s="46">
        <v>26.755</v>
      </c>
      <c r="G518" s="46"/>
      <c r="H518" s="47">
        <v>26.755</v>
      </c>
    </row>
    <row r="519" spans="1:8" ht="15.75" customHeight="1">
      <c r="A519" s="265">
        <v>3</v>
      </c>
      <c r="B519" s="60" t="s">
        <v>24</v>
      </c>
      <c r="C519" s="61">
        <f>SUM(C520:C520)</f>
        <v>200</v>
      </c>
      <c r="D519" s="61">
        <f>SUM(D520:D520)</f>
        <v>0</v>
      </c>
      <c r="E519" s="62">
        <f t="shared" si="28"/>
        <v>15</v>
      </c>
      <c r="F519" s="74">
        <f>SUM(F520:F520)</f>
        <v>3</v>
      </c>
      <c r="G519" s="74">
        <f>SUM(G520:G520)</f>
        <v>3</v>
      </c>
      <c r="H519" s="75">
        <f>SUM(H520:H520)</f>
        <v>0</v>
      </c>
    </row>
    <row r="520" spans="1:8" ht="15.75" customHeight="1">
      <c r="A520" s="263"/>
      <c r="B520" s="59" t="s">
        <v>99</v>
      </c>
      <c r="C520" s="44">
        <v>200</v>
      </c>
      <c r="D520" s="44"/>
      <c r="E520" s="45">
        <f t="shared" si="28"/>
        <v>15</v>
      </c>
      <c r="F520" s="46">
        <v>3</v>
      </c>
      <c r="G520" s="46">
        <v>3</v>
      </c>
      <c r="H520" s="47"/>
    </row>
    <row r="521" spans="1:8" ht="15.75" customHeight="1">
      <c r="A521" s="265">
        <v>4</v>
      </c>
      <c r="B521" s="60" t="s">
        <v>36</v>
      </c>
      <c r="C521" s="61">
        <f>SUM(C522:C522)</f>
        <v>55</v>
      </c>
      <c r="D521" s="61">
        <f>SUM(D522:D522)</f>
        <v>0</v>
      </c>
      <c r="E521" s="72">
        <f aca="true" t="shared" si="29" ref="E521:E534">F521/C521*1000</f>
        <v>1</v>
      </c>
      <c r="F521" s="74">
        <f>SUM(F522:F522)</f>
        <v>0.055</v>
      </c>
      <c r="G521" s="74">
        <f>SUM(G522:G522)</f>
        <v>0.055</v>
      </c>
      <c r="H521" s="75">
        <f>SUM(H522:H522)</f>
        <v>0</v>
      </c>
    </row>
    <row r="522" spans="1:8" ht="15.75" customHeight="1">
      <c r="A522" s="263"/>
      <c r="B522" s="59" t="s">
        <v>99</v>
      </c>
      <c r="C522" s="44">
        <v>55</v>
      </c>
      <c r="D522" s="44"/>
      <c r="E522" s="45">
        <f t="shared" si="29"/>
        <v>1</v>
      </c>
      <c r="F522" s="46">
        <v>0.055</v>
      </c>
      <c r="G522" s="46">
        <v>0.055</v>
      </c>
      <c r="H522" s="47"/>
    </row>
    <row r="523" spans="1:17" ht="15.75" customHeight="1">
      <c r="A523" s="265">
        <v>5</v>
      </c>
      <c r="B523" s="60" t="s">
        <v>26</v>
      </c>
      <c r="C523" s="61">
        <f>SUM(C524:C525)</f>
        <v>209</v>
      </c>
      <c r="D523" s="61">
        <f>SUM(D524:D524)</f>
        <v>0</v>
      </c>
      <c r="E523" s="72">
        <f t="shared" si="29"/>
        <v>24.64114832535885</v>
      </c>
      <c r="F523" s="74">
        <f>SUM(F524:F525)</f>
        <v>5.1499999999999995</v>
      </c>
      <c r="G523" s="74">
        <f>SUM(G524:G525)</f>
        <v>5.1499999999999995</v>
      </c>
      <c r="H523" s="75">
        <f>SUM(H524:H524)</f>
        <v>0</v>
      </c>
      <c r="K523" s="5"/>
      <c r="L523" s="5"/>
      <c r="M523" s="5"/>
      <c r="N523" s="5"/>
      <c r="O523" s="5"/>
      <c r="P523" s="5"/>
      <c r="Q523" s="5"/>
    </row>
    <row r="524" spans="1:17" ht="15.75" customHeight="1">
      <c r="A524" s="475"/>
      <c r="B524" s="43" t="s">
        <v>99</v>
      </c>
      <c r="C524" s="30">
        <v>15</v>
      </c>
      <c r="D524" s="30"/>
      <c r="E524" s="31">
        <f t="shared" si="29"/>
        <v>20</v>
      </c>
      <c r="F524" s="32">
        <v>0.3</v>
      </c>
      <c r="G524" s="32">
        <v>0.3</v>
      </c>
      <c r="H524" s="33"/>
      <c r="K524" s="5"/>
      <c r="L524" s="5"/>
      <c r="M524" s="5"/>
      <c r="N524" s="5"/>
      <c r="O524" s="5"/>
      <c r="P524" s="5"/>
      <c r="Q524" s="5"/>
    </row>
    <row r="525" spans="1:17" ht="15.75" customHeight="1">
      <c r="A525" s="265"/>
      <c r="B525" s="250" t="s">
        <v>100</v>
      </c>
      <c r="C525" s="76">
        <v>194</v>
      </c>
      <c r="D525" s="76"/>
      <c r="E525" s="31">
        <f t="shared" si="29"/>
        <v>24.999999999999996</v>
      </c>
      <c r="F525" s="77">
        <v>4.85</v>
      </c>
      <c r="G525" s="77">
        <v>4.85</v>
      </c>
      <c r="H525" s="78"/>
      <c r="K525" s="5"/>
      <c r="L525" s="5"/>
      <c r="M525" s="5"/>
      <c r="N525" s="5"/>
      <c r="O525" s="5"/>
      <c r="P525" s="5"/>
      <c r="Q525" s="5"/>
    </row>
    <row r="526" spans="1:17" ht="15.75" customHeight="1">
      <c r="A526" s="259">
        <v>6</v>
      </c>
      <c r="B526" s="38" t="s">
        <v>162</v>
      </c>
      <c r="C526" s="39">
        <f>SUM(C527)</f>
        <v>12.5</v>
      </c>
      <c r="D526" s="39">
        <f>SUM(D527)</f>
        <v>0</v>
      </c>
      <c r="E526" s="40">
        <f t="shared" si="29"/>
        <v>2.16</v>
      </c>
      <c r="F526" s="41">
        <f>SUM(F527)</f>
        <v>0.027</v>
      </c>
      <c r="G526" s="41">
        <f>SUM(G527)</f>
        <v>0.027</v>
      </c>
      <c r="H526" s="42">
        <f>SUM(H527)</f>
        <v>0</v>
      </c>
      <c r="K526" s="5"/>
      <c r="L526" s="5"/>
      <c r="M526" s="5"/>
      <c r="N526" s="5"/>
      <c r="O526" s="5"/>
      <c r="P526" s="5"/>
      <c r="Q526" s="5"/>
    </row>
    <row r="527" spans="1:17" ht="15.75" customHeight="1">
      <c r="A527" s="263"/>
      <c r="B527" s="49" t="s">
        <v>121</v>
      </c>
      <c r="C527" s="44">
        <v>12.5</v>
      </c>
      <c r="D527" s="44"/>
      <c r="E527" s="45">
        <f t="shared" si="29"/>
        <v>2.16</v>
      </c>
      <c r="F527" s="46">
        <v>0.027</v>
      </c>
      <c r="G527" s="46">
        <v>0.027</v>
      </c>
      <c r="H527" s="47"/>
      <c r="K527" s="5"/>
      <c r="L527" s="5"/>
      <c r="M527" s="5"/>
      <c r="N527" s="5"/>
      <c r="O527" s="5"/>
      <c r="P527" s="5"/>
      <c r="Q527" s="5"/>
    </row>
    <row r="528" spans="1:17" ht="15.75" customHeight="1">
      <c r="A528" s="265">
        <v>7</v>
      </c>
      <c r="B528" s="60" t="s">
        <v>27</v>
      </c>
      <c r="C528" s="61">
        <f>SUM(C529:C529)</f>
        <v>248</v>
      </c>
      <c r="D528" s="61">
        <f>SUM(D529:D529)</f>
        <v>0</v>
      </c>
      <c r="E528" s="72">
        <f t="shared" si="29"/>
        <v>28.427419354838708</v>
      </c>
      <c r="F528" s="74">
        <f>SUM(F529:F529)</f>
        <v>7.05</v>
      </c>
      <c r="G528" s="74">
        <f>SUM(G529:G529)</f>
        <v>7.05</v>
      </c>
      <c r="H528" s="75">
        <f>SUM(H529:H529)</f>
        <v>0</v>
      </c>
      <c r="K528" s="5"/>
      <c r="L528" s="5"/>
      <c r="M528" s="5"/>
      <c r="N528" s="5"/>
      <c r="O528" s="5"/>
      <c r="P528" s="5"/>
      <c r="Q528" s="5"/>
    </row>
    <row r="529" spans="1:17" ht="15.75" customHeight="1">
      <c r="A529" s="263"/>
      <c r="B529" s="49" t="s">
        <v>100</v>
      </c>
      <c r="C529" s="44">
        <v>248</v>
      </c>
      <c r="D529" s="44"/>
      <c r="E529" s="45">
        <f t="shared" si="29"/>
        <v>28.427419354838708</v>
      </c>
      <c r="F529" s="46">
        <v>7.05</v>
      </c>
      <c r="G529" s="46">
        <v>7.05</v>
      </c>
      <c r="H529" s="47"/>
      <c r="K529" s="5"/>
      <c r="L529" s="5"/>
      <c r="M529" s="5"/>
      <c r="N529" s="5"/>
      <c r="O529" s="5"/>
      <c r="P529" s="5"/>
      <c r="Q529" s="5"/>
    </row>
    <row r="530" spans="1:8" ht="15.75" customHeight="1">
      <c r="A530" s="265">
        <v>8</v>
      </c>
      <c r="B530" s="60" t="s">
        <v>113</v>
      </c>
      <c r="C530" s="61">
        <f>SUM(C531:C532)</f>
        <v>260</v>
      </c>
      <c r="D530" s="61">
        <f>SUM(D531:D532)</f>
        <v>0</v>
      </c>
      <c r="E530" s="72">
        <f t="shared" si="29"/>
        <v>9.046153846153846</v>
      </c>
      <c r="F530" s="74">
        <f>SUM(F531:F532)</f>
        <v>2.352</v>
      </c>
      <c r="G530" s="74">
        <f>SUM(G531:G532)</f>
        <v>2.352</v>
      </c>
      <c r="H530" s="75">
        <f>SUM(H531:H532)</f>
        <v>0</v>
      </c>
    </row>
    <row r="531" spans="1:8" ht="15.75" customHeight="1">
      <c r="A531" s="475"/>
      <c r="B531" s="43" t="s">
        <v>121</v>
      </c>
      <c r="C531" s="30">
        <v>200</v>
      </c>
      <c r="D531" s="30"/>
      <c r="E531" s="31">
        <f t="shared" si="29"/>
        <v>2.0100000000000002</v>
      </c>
      <c r="F531" s="32">
        <v>0.402</v>
      </c>
      <c r="G531" s="32">
        <v>0.402</v>
      </c>
      <c r="H531" s="33"/>
    </row>
    <row r="532" spans="1:8" ht="15.75" customHeight="1">
      <c r="A532" s="475"/>
      <c r="B532" s="43" t="s">
        <v>99</v>
      </c>
      <c r="C532" s="30">
        <v>60</v>
      </c>
      <c r="D532" s="30"/>
      <c r="E532" s="31">
        <f t="shared" si="29"/>
        <v>32.5</v>
      </c>
      <c r="F532" s="32">
        <v>1.95</v>
      </c>
      <c r="G532" s="32">
        <v>1.95</v>
      </c>
      <c r="H532" s="33"/>
    </row>
    <row r="533" spans="1:17" s="65" customFormat="1" ht="15.75" customHeight="1">
      <c r="A533" s="259">
        <v>9</v>
      </c>
      <c r="B533" s="38" t="s">
        <v>63</v>
      </c>
      <c r="C533" s="39">
        <f>SUM(C534)</f>
        <v>28</v>
      </c>
      <c r="D533" s="39">
        <f>SUM(D534)</f>
        <v>0</v>
      </c>
      <c r="E533" s="40">
        <f t="shared" si="29"/>
        <v>0.8214285714285714</v>
      </c>
      <c r="F533" s="41">
        <f>SUM(F534)</f>
        <v>0.023</v>
      </c>
      <c r="G533" s="41">
        <f>SUM(G534)</f>
        <v>0.023</v>
      </c>
      <c r="H533" s="42">
        <f>SUM(H534)</f>
        <v>0</v>
      </c>
      <c r="K533" s="66"/>
      <c r="L533" s="66"/>
      <c r="M533" s="66"/>
      <c r="N533" s="66"/>
      <c r="O533" s="66"/>
      <c r="P533" s="66"/>
      <c r="Q533" s="66"/>
    </row>
    <row r="534" spans="1:8" ht="15.75" customHeight="1">
      <c r="A534" s="263"/>
      <c r="B534" s="49" t="s">
        <v>121</v>
      </c>
      <c r="C534" s="44">
        <v>28</v>
      </c>
      <c r="D534" s="44"/>
      <c r="E534" s="45">
        <f t="shared" si="29"/>
        <v>0.8214285714285714</v>
      </c>
      <c r="F534" s="46">
        <v>0.023</v>
      </c>
      <c r="G534" s="46">
        <v>0.023</v>
      </c>
      <c r="H534" s="47"/>
    </row>
    <row r="535" spans="1:17" ht="15.75" customHeight="1">
      <c r="A535" s="308" t="s">
        <v>46</v>
      </c>
      <c r="B535" s="309" t="s">
        <v>133</v>
      </c>
      <c r="C535" s="310">
        <f>C513+C519+C521+C523+C526+C528+C530+C533+C517</f>
        <v>3897.5</v>
      </c>
      <c r="D535" s="310">
        <f>D513+D519+D521+D523+D526+D528+D530+D533</f>
        <v>0</v>
      </c>
      <c r="E535" s="310"/>
      <c r="F535" s="310">
        <f>F513+F519+F521+F523+F526+F528+F530+F533+F517</f>
        <v>46.092</v>
      </c>
      <c r="G535" s="310">
        <f>G513+G519+G521+G523+G526+G528+G530+G533+G517</f>
        <v>19.336999999999996</v>
      </c>
      <c r="H535" s="466">
        <f>H513+H519+H521+H523+H526+H528+H530+H533+H517</f>
        <v>26.755</v>
      </c>
      <c r="J535" s="2"/>
      <c r="K535" s="2"/>
      <c r="L535" s="2"/>
      <c r="M535" s="2"/>
      <c r="N535" s="2"/>
      <c r="O535" s="2"/>
      <c r="P535" s="5"/>
      <c r="Q535" s="5"/>
    </row>
    <row r="536" spans="1:17" ht="15.75" customHeight="1">
      <c r="A536" s="478"/>
      <c r="B536" s="67" t="s">
        <v>52</v>
      </c>
      <c r="C536" s="68"/>
      <c r="D536" s="68"/>
      <c r="E536" s="71"/>
      <c r="F536" s="69"/>
      <c r="G536" s="69"/>
      <c r="H536" s="70"/>
      <c r="P536" s="5"/>
      <c r="Q536" s="5"/>
    </row>
    <row r="537" spans="1:17" ht="15.75" customHeight="1">
      <c r="A537" s="265">
        <v>1</v>
      </c>
      <c r="B537" s="60" t="s">
        <v>75</v>
      </c>
      <c r="C537" s="61">
        <f>SUM(C538)</f>
        <v>350</v>
      </c>
      <c r="D537" s="61">
        <f>SUM(D538)</f>
        <v>0</v>
      </c>
      <c r="E537" s="72">
        <f aca="true" t="shared" si="30" ref="E537:E549">F537/C537*1000</f>
        <v>28.12857142857143</v>
      </c>
      <c r="F537" s="74">
        <f>SUM(F538)</f>
        <v>9.845</v>
      </c>
      <c r="G537" s="74">
        <f>SUM(G538)</f>
        <v>9.845</v>
      </c>
      <c r="H537" s="75">
        <f>SUM(H538)</f>
        <v>0</v>
      </c>
      <c r="P537" s="5"/>
      <c r="Q537" s="5"/>
    </row>
    <row r="538" spans="1:17" ht="15.75" customHeight="1">
      <c r="A538" s="263"/>
      <c r="B538" s="59" t="s">
        <v>99</v>
      </c>
      <c r="C538" s="44">
        <v>350</v>
      </c>
      <c r="D538" s="44"/>
      <c r="E538" s="45">
        <f>F538/C538*1000</f>
        <v>28.12857142857143</v>
      </c>
      <c r="F538" s="46">
        <v>9.845</v>
      </c>
      <c r="G538" s="46">
        <v>9.845</v>
      </c>
      <c r="H538" s="47"/>
      <c r="P538" s="5"/>
      <c r="Q538" s="5"/>
    </row>
    <row r="539" spans="1:17" ht="15.75" customHeight="1">
      <c r="A539" s="259">
        <v>2</v>
      </c>
      <c r="B539" s="48" t="s">
        <v>164</v>
      </c>
      <c r="C539" s="39">
        <f>C540</f>
        <v>0</v>
      </c>
      <c r="D539" s="39">
        <f>D540</f>
        <v>0</v>
      </c>
      <c r="E539" s="40"/>
      <c r="F539" s="41">
        <f>F540</f>
        <v>0.571</v>
      </c>
      <c r="G539" s="41">
        <f>G540</f>
        <v>0.571</v>
      </c>
      <c r="H539" s="42">
        <f>H540</f>
        <v>0</v>
      </c>
      <c r="P539" s="5"/>
      <c r="Q539" s="5"/>
    </row>
    <row r="540" spans="1:17" ht="15.75" customHeight="1">
      <c r="A540" s="263"/>
      <c r="B540" s="59" t="s">
        <v>98</v>
      </c>
      <c r="C540" s="44"/>
      <c r="D540" s="44"/>
      <c r="E540" s="45"/>
      <c r="F540" s="46">
        <v>0.571</v>
      </c>
      <c r="G540" s="46">
        <v>0.571</v>
      </c>
      <c r="H540" s="47"/>
      <c r="P540" s="5"/>
      <c r="Q540" s="5"/>
    </row>
    <row r="541" spans="1:17" ht="15.75" customHeight="1">
      <c r="A541" s="265">
        <v>3</v>
      </c>
      <c r="B541" s="60" t="s">
        <v>90</v>
      </c>
      <c r="C541" s="61">
        <f>SUM(C542:C542)</f>
        <v>0</v>
      </c>
      <c r="D541" s="61">
        <f>SUM(D542:D542)</f>
        <v>0</v>
      </c>
      <c r="E541" s="72"/>
      <c r="F541" s="74">
        <f>SUM(F542:F542)</f>
        <v>0.91</v>
      </c>
      <c r="G541" s="74">
        <f>SUM(G542:G542)</f>
        <v>0.91</v>
      </c>
      <c r="H541" s="75">
        <f>SUM(H542:H542)</f>
        <v>0</v>
      </c>
      <c r="P541" s="5"/>
      <c r="Q541" s="5"/>
    </row>
    <row r="542" spans="1:17" ht="15.75" customHeight="1">
      <c r="A542" s="476"/>
      <c r="B542" s="51" t="s">
        <v>98</v>
      </c>
      <c r="C542" s="35"/>
      <c r="D542" s="35"/>
      <c r="E542" s="52"/>
      <c r="F542" s="36">
        <v>0.91</v>
      </c>
      <c r="G542" s="36">
        <v>0.91</v>
      </c>
      <c r="H542" s="37"/>
      <c r="P542" s="5"/>
      <c r="Q542" s="5"/>
    </row>
    <row r="543" spans="1:17" ht="15.75" customHeight="1">
      <c r="A543" s="259">
        <v>4</v>
      </c>
      <c r="B543" s="48" t="s">
        <v>157</v>
      </c>
      <c r="C543" s="39">
        <f>SUM(C544:C544)</f>
        <v>68</v>
      </c>
      <c r="D543" s="39">
        <f>SUM(D544:D544)</f>
        <v>0</v>
      </c>
      <c r="E543" s="40">
        <f t="shared" si="30"/>
        <v>2</v>
      </c>
      <c r="F543" s="41">
        <f>SUM(F544:F544)</f>
        <v>0.136</v>
      </c>
      <c r="G543" s="41">
        <f>SUM(G544:G544)</f>
        <v>0.136</v>
      </c>
      <c r="H543" s="42">
        <f>SUM(H544:H544)</f>
        <v>0</v>
      </c>
      <c r="K543" s="5"/>
      <c r="L543" s="5"/>
      <c r="M543" s="5"/>
      <c r="N543" s="5"/>
      <c r="O543" s="5"/>
      <c r="P543" s="5"/>
      <c r="Q543" s="5"/>
    </row>
    <row r="544" spans="1:8" ht="15.75" customHeight="1">
      <c r="A544" s="263"/>
      <c r="B544" s="59" t="s">
        <v>99</v>
      </c>
      <c r="C544" s="44">
        <v>68</v>
      </c>
      <c r="D544" s="44"/>
      <c r="E544" s="45">
        <f t="shared" si="30"/>
        <v>2</v>
      </c>
      <c r="F544" s="46">
        <v>0.136</v>
      </c>
      <c r="G544" s="46">
        <v>0.136</v>
      </c>
      <c r="H544" s="47"/>
    </row>
    <row r="545" spans="1:8" ht="15.75" customHeight="1">
      <c r="A545" s="259">
        <v>5</v>
      </c>
      <c r="B545" s="48" t="s">
        <v>40</v>
      </c>
      <c r="C545" s="39">
        <f>SUM(C546)</f>
        <v>298</v>
      </c>
      <c r="D545" s="39">
        <f>SUM(D546)</f>
        <v>0</v>
      </c>
      <c r="E545" s="40">
        <f t="shared" si="30"/>
        <v>34.99999999999999</v>
      </c>
      <c r="F545" s="41">
        <f>SUM(F546)</f>
        <v>10.43</v>
      </c>
      <c r="G545" s="41">
        <f>SUM(G546)</f>
        <v>10.43</v>
      </c>
      <c r="H545" s="42">
        <f>SUM(H546)</f>
        <v>0</v>
      </c>
    </row>
    <row r="546" spans="1:8" ht="15.75" customHeight="1">
      <c r="A546" s="263"/>
      <c r="B546" s="49" t="s">
        <v>100</v>
      </c>
      <c r="C546" s="44">
        <v>298</v>
      </c>
      <c r="D546" s="44"/>
      <c r="E546" s="45">
        <f t="shared" si="30"/>
        <v>34.99999999999999</v>
      </c>
      <c r="F546" s="46">
        <v>10.43</v>
      </c>
      <c r="G546" s="46">
        <v>10.43</v>
      </c>
      <c r="H546" s="47"/>
    </row>
    <row r="547" spans="1:8" ht="15.75" customHeight="1">
      <c r="A547" s="265">
        <v>6</v>
      </c>
      <c r="B547" s="60" t="s">
        <v>8</v>
      </c>
      <c r="C547" s="61">
        <f>SUM(C548:C549)</f>
        <v>70</v>
      </c>
      <c r="D547" s="61">
        <f>SUM(D548:D549)</f>
        <v>0</v>
      </c>
      <c r="E547" s="72">
        <f t="shared" si="30"/>
        <v>36.42857142857144</v>
      </c>
      <c r="F547" s="74">
        <f>SUM(F548:F549)</f>
        <v>2.5500000000000003</v>
      </c>
      <c r="G547" s="74">
        <f>SUM(G548:G549)</f>
        <v>2.5500000000000003</v>
      </c>
      <c r="H547" s="75">
        <f>SUM(H548:H549)</f>
        <v>0</v>
      </c>
    </row>
    <row r="548" spans="1:8" ht="15.75" customHeight="1">
      <c r="A548" s="475"/>
      <c r="B548" s="43" t="s">
        <v>98</v>
      </c>
      <c r="C548" s="30"/>
      <c r="D548" s="30"/>
      <c r="E548" s="31"/>
      <c r="F548" s="32">
        <v>2.18</v>
      </c>
      <c r="G548" s="32">
        <v>2.18</v>
      </c>
      <c r="H548" s="33"/>
    </row>
    <row r="549" spans="1:8" ht="15.75" customHeight="1">
      <c r="A549" s="263"/>
      <c r="B549" s="59" t="s">
        <v>99</v>
      </c>
      <c r="C549" s="44">
        <v>70</v>
      </c>
      <c r="D549" s="44"/>
      <c r="E549" s="45">
        <f t="shared" si="30"/>
        <v>5.285714285714286</v>
      </c>
      <c r="F549" s="46">
        <v>0.37</v>
      </c>
      <c r="G549" s="46">
        <v>0.37</v>
      </c>
      <c r="H549" s="47"/>
    </row>
    <row r="550" spans="1:8" ht="15.75" customHeight="1" thickBot="1">
      <c r="A550" s="303" t="s">
        <v>46</v>
      </c>
      <c r="B550" s="304" t="s">
        <v>132</v>
      </c>
      <c r="C550" s="306">
        <f>C537+C539+C541+C543+C545+C547</f>
        <v>786</v>
      </c>
      <c r="D550" s="306">
        <f>D537+D539+D541+D543+D545+D547</f>
        <v>0</v>
      </c>
      <c r="E550" s="306"/>
      <c r="F550" s="306">
        <f>F537+F539+F541+F543+F545+F547</f>
        <v>24.442</v>
      </c>
      <c r="G550" s="306">
        <f>G537+G539+G541+G543+G545+G547</f>
        <v>24.442</v>
      </c>
      <c r="H550" s="307">
        <f>H537+H539+H541+H543+H545+H547</f>
        <v>0</v>
      </c>
    </row>
    <row r="551" spans="1:8" ht="15.75" customHeight="1" thickBot="1">
      <c r="A551" s="314" t="s">
        <v>46</v>
      </c>
      <c r="B551" s="315" t="s">
        <v>11</v>
      </c>
      <c r="C551" s="317">
        <f>C511+C535+C550</f>
        <v>8391.5</v>
      </c>
      <c r="D551" s="316">
        <f>D511+D535+D550</f>
        <v>0</v>
      </c>
      <c r="E551" s="316"/>
      <c r="F551" s="317">
        <f>F511+F535+F550</f>
        <v>242.35500000000002</v>
      </c>
      <c r="G551" s="317">
        <f>G511+G535+G550</f>
        <v>209.84</v>
      </c>
      <c r="H551" s="318">
        <f>H511+H535+H550</f>
        <v>27.755</v>
      </c>
    </row>
    <row r="552" spans="1:18" ht="15.75" customHeight="1">
      <c r="A552" s="477" t="s">
        <v>47</v>
      </c>
      <c r="B552" s="16" t="s">
        <v>16</v>
      </c>
      <c r="C552" s="17"/>
      <c r="D552" s="17"/>
      <c r="E552" s="17"/>
      <c r="F552" s="18"/>
      <c r="G552" s="18"/>
      <c r="H552" s="19"/>
      <c r="R552" s="6"/>
    </row>
    <row r="553" spans="1:8" ht="15.75" customHeight="1">
      <c r="A553" s="478"/>
      <c r="B553" s="67" t="s">
        <v>54</v>
      </c>
      <c r="C553" s="68"/>
      <c r="D553" s="68"/>
      <c r="E553" s="68"/>
      <c r="F553" s="69"/>
      <c r="G553" s="69"/>
      <c r="H553" s="70"/>
    </row>
    <row r="554" spans="1:8" ht="15.75" customHeight="1">
      <c r="A554" s="265">
        <v>1</v>
      </c>
      <c r="B554" s="60" t="s">
        <v>17</v>
      </c>
      <c r="C554" s="61">
        <f>SUM(C555:C555)</f>
        <v>120</v>
      </c>
      <c r="D554" s="61">
        <f>SUM(D555:D555)</f>
        <v>0</v>
      </c>
      <c r="E554" s="84">
        <f>F554/C554*1000</f>
        <v>4.166666666666667</v>
      </c>
      <c r="F554" s="74">
        <f>SUM(F555:F555)</f>
        <v>0.5</v>
      </c>
      <c r="G554" s="74">
        <f>SUM(G555:G555)</f>
        <v>0.5</v>
      </c>
      <c r="H554" s="75">
        <f>SUM(H555:H555)</f>
        <v>0</v>
      </c>
    </row>
    <row r="555" spans="1:8" ht="15.75" customHeight="1">
      <c r="A555" s="263"/>
      <c r="B555" s="59" t="s">
        <v>100</v>
      </c>
      <c r="C555" s="44">
        <v>120</v>
      </c>
      <c r="D555" s="44"/>
      <c r="E555" s="45">
        <f>F555/C555*1000</f>
        <v>4.166666666666667</v>
      </c>
      <c r="F555" s="46">
        <v>0.5</v>
      </c>
      <c r="G555" s="46">
        <v>0.5</v>
      </c>
      <c r="H555" s="47"/>
    </row>
    <row r="556" spans="1:8" ht="15.75" customHeight="1">
      <c r="A556" s="265">
        <v>2</v>
      </c>
      <c r="B556" s="60" t="s">
        <v>93</v>
      </c>
      <c r="C556" s="61">
        <f>SUM(C557:C557)</f>
        <v>90</v>
      </c>
      <c r="D556" s="61">
        <f>SUM(D557:D557)</f>
        <v>0</v>
      </c>
      <c r="E556" s="84">
        <f aca="true" t="shared" si="31" ref="E556:E588">F556/C556*1000</f>
        <v>14</v>
      </c>
      <c r="F556" s="74">
        <f>SUM(F557:F557)</f>
        <v>1.26</v>
      </c>
      <c r="G556" s="74">
        <f>SUM(G557:G557)</f>
        <v>1.26</v>
      </c>
      <c r="H556" s="75">
        <f>SUM(H557:H557)</f>
        <v>0</v>
      </c>
    </row>
    <row r="557" spans="1:8" ht="15.75" customHeight="1">
      <c r="A557" s="263"/>
      <c r="B557" s="59" t="s">
        <v>121</v>
      </c>
      <c r="C557" s="44">
        <v>90</v>
      </c>
      <c r="D557" s="44"/>
      <c r="E557" s="45">
        <f t="shared" si="31"/>
        <v>14</v>
      </c>
      <c r="F557" s="46">
        <v>1.26</v>
      </c>
      <c r="G557" s="46">
        <v>1.26</v>
      </c>
      <c r="H557" s="47"/>
    </row>
    <row r="558" spans="1:8" ht="15.75" customHeight="1">
      <c r="A558" s="265">
        <v>3</v>
      </c>
      <c r="B558" s="60" t="s">
        <v>49</v>
      </c>
      <c r="C558" s="61">
        <f>SUM(C559:C559)</f>
        <v>150</v>
      </c>
      <c r="D558" s="61"/>
      <c r="E558" s="62">
        <f t="shared" si="31"/>
        <v>16.5</v>
      </c>
      <c r="F558" s="74">
        <f>SUM(F559:F559)</f>
        <v>2.475</v>
      </c>
      <c r="G558" s="74">
        <f>SUM(G559:G559)</f>
        <v>2.475</v>
      </c>
      <c r="H558" s="75">
        <f>SUM(H559:H559)</f>
        <v>0</v>
      </c>
    </row>
    <row r="559" spans="1:8" ht="15.75" customHeight="1">
      <c r="A559" s="475"/>
      <c r="B559" s="43" t="s">
        <v>121</v>
      </c>
      <c r="C559" s="30">
        <v>150</v>
      </c>
      <c r="D559" s="30"/>
      <c r="E559" s="31">
        <f t="shared" si="31"/>
        <v>16.5</v>
      </c>
      <c r="F559" s="32">
        <v>2.475</v>
      </c>
      <c r="G559" s="32">
        <v>2.475</v>
      </c>
      <c r="H559" s="33"/>
    </row>
    <row r="560" spans="1:17" s="65" customFormat="1" ht="15.75" customHeight="1">
      <c r="A560" s="259">
        <v>4</v>
      </c>
      <c r="B560" s="48" t="s">
        <v>147</v>
      </c>
      <c r="C560" s="39">
        <f>SUM(C561)</f>
        <v>228</v>
      </c>
      <c r="D560" s="39">
        <f>SUM(D561)</f>
        <v>0</v>
      </c>
      <c r="E560" s="40">
        <f t="shared" si="31"/>
        <v>0.30701754385964913</v>
      </c>
      <c r="F560" s="41">
        <f>SUM(F561)</f>
        <v>0.07</v>
      </c>
      <c r="G560" s="41">
        <f>SUM(G561)</f>
        <v>0.07</v>
      </c>
      <c r="H560" s="42">
        <f>SUM(H561)</f>
        <v>0</v>
      </c>
      <c r="K560" s="66"/>
      <c r="L560" s="66"/>
      <c r="M560" s="66"/>
      <c r="N560" s="66"/>
      <c r="O560" s="66"/>
      <c r="P560" s="66"/>
      <c r="Q560" s="66"/>
    </row>
    <row r="561" spans="1:8" ht="15.75" customHeight="1">
      <c r="A561" s="263"/>
      <c r="B561" s="59" t="s">
        <v>121</v>
      </c>
      <c r="C561" s="44">
        <v>228</v>
      </c>
      <c r="D561" s="44"/>
      <c r="E561" s="45">
        <f t="shared" si="31"/>
        <v>0.30701754385964913</v>
      </c>
      <c r="F561" s="46">
        <v>0.07</v>
      </c>
      <c r="G561" s="46">
        <v>0.07</v>
      </c>
      <c r="H561" s="47"/>
    </row>
    <row r="562" spans="1:8" ht="15.75" customHeight="1">
      <c r="A562" s="259">
        <v>5</v>
      </c>
      <c r="B562" s="48" t="s">
        <v>20</v>
      </c>
      <c r="C562" s="39">
        <f>SUM(C563:C566)</f>
        <v>538</v>
      </c>
      <c r="D562" s="39">
        <f>SUM(D563:D566)</f>
        <v>0</v>
      </c>
      <c r="E562" s="40">
        <f t="shared" si="31"/>
        <v>17.288104089219328</v>
      </c>
      <c r="F562" s="41">
        <f>SUM(F563:F566)</f>
        <v>9.300999999999998</v>
      </c>
      <c r="G562" s="41">
        <f>SUM(G563:G566)</f>
        <v>8.341</v>
      </c>
      <c r="H562" s="42">
        <f>SUM(H563:H566)</f>
        <v>0</v>
      </c>
    </row>
    <row r="563" spans="1:8" ht="15.75" customHeight="1">
      <c r="A563" s="475"/>
      <c r="B563" s="43" t="s">
        <v>121</v>
      </c>
      <c r="C563" s="30">
        <v>100</v>
      </c>
      <c r="D563" s="30"/>
      <c r="E563" s="31">
        <f t="shared" si="31"/>
        <v>15.91</v>
      </c>
      <c r="F563" s="32">
        <v>1.591</v>
      </c>
      <c r="G563" s="32">
        <v>1.591</v>
      </c>
      <c r="H563" s="33"/>
    </row>
    <row r="564" spans="1:8" ht="15.75" customHeight="1">
      <c r="A564" s="475"/>
      <c r="B564" s="43" t="s">
        <v>98</v>
      </c>
      <c r="C564" s="30"/>
      <c r="D564" s="30"/>
      <c r="E564" s="31"/>
      <c r="F564" s="32">
        <v>1.75</v>
      </c>
      <c r="G564" s="32">
        <v>1.75</v>
      </c>
      <c r="H564" s="33"/>
    </row>
    <row r="565" spans="1:8" ht="15.75" customHeight="1">
      <c r="A565" s="475"/>
      <c r="B565" s="43" t="s">
        <v>99</v>
      </c>
      <c r="C565" s="30">
        <v>240</v>
      </c>
      <c r="D565" s="30"/>
      <c r="E565" s="31">
        <f t="shared" si="31"/>
        <v>24</v>
      </c>
      <c r="F565" s="32">
        <v>5.76</v>
      </c>
      <c r="G565" s="32">
        <v>4.8</v>
      </c>
      <c r="H565" s="33"/>
    </row>
    <row r="566" spans="1:8" ht="15.75" customHeight="1">
      <c r="A566" s="263"/>
      <c r="B566" s="49" t="s">
        <v>100</v>
      </c>
      <c r="C566" s="44">
        <v>198</v>
      </c>
      <c r="D566" s="44"/>
      <c r="E566" s="45">
        <f t="shared" si="31"/>
        <v>1.0101010101010102</v>
      </c>
      <c r="F566" s="46">
        <v>0.2</v>
      </c>
      <c r="G566" s="46">
        <v>0.2</v>
      </c>
      <c r="H566" s="47"/>
    </row>
    <row r="567" spans="1:8" ht="15.75" customHeight="1">
      <c r="A567" s="265">
        <v>6</v>
      </c>
      <c r="B567" s="60" t="s">
        <v>21</v>
      </c>
      <c r="C567" s="61">
        <f>SUM(C568:C568)</f>
        <v>70</v>
      </c>
      <c r="D567" s="61">
        <f>SUM(D568:D568)</f>
        <v>0</v>
      </c>
      <c r="E567" s="72">
        <f t="shared" si="31"/>
        <v>28.999999999999996</v>
      </c>
      <c r="F567" s="74">
        <f>SUM(F568:F568)</f>
        <v>2.03</v>
      </c>
      <c r="G567" s="74">
        <f>SUM(G568:G568)</f>
        <v>2.03</v>
      </c>
      <c r="H567" s="75">
        <f>SUM(H568:H568)</f>
        <v>0</v>
      </c>
    </row>
    <row r="568" spans="1:8" ht="15.75" customHeight="1">
      <c r="A568" s="475"/>
      <c r="B568" s="43" t="s">
        <v>121</v>
      </c>
      <c r="C568" s="30">
        <v>70</v>
      </c>
      <c r="D568" s="30"/>
      <c r="E568" s="31">
        <f t="shared" si="31"/>
        <v>28.999999999999996</v>
      </c>
      <c r="F568" s="32">
        <v>2.03</v>
      </c>
      <c r="G568" s="32">
        <v>2.03</v>
      </c>
      <c r="H568" s="33"/>
    </row>
    <row r="569" spans="1:8" ht="15.75" customHeight="1">
      <c r="A569" s="259">
        <v>7</v>
      </c>
      <c r="B569" s="48" t="s">
        <v>73</v>
      </c>
      <c r="C569" s="39">
        <f>SUM(C570)</f>
        <v>40</v>
      </c>
      <c r="D569" s="39">
        <f>SUM(D570)</f>
        <v>0</v>
      </c>
      <c r="E569" s="85">
        <f t="shared" si="31"/>
        <v>14.75</v>
      </c>
      <c r="F569" s="41">
        <f>SUM(F570)</f>
        <v>0.59</v>
      </c>
      <c r="G569" s="41">
        <f>SUM(G570)</f>
        <v>0.59</v>
      </c>
      <c r="H569" s="42">
        <f>SUM(H570)</f>
        <v>0</v>
      </c>
    </row>
    <row r="570" spans="1:8" ht="15.75" customHeight="1">
      <c r="A570" s="263"/>
      <c r="B570" s="59" t="s">
        <v>99</v>
      </c>
      <c r="C570" s="44">
        <v>40</v>
      </c>
      <c r="D570" s="44"/>
      <c r="E570" s="45">
        <f t="shared" si="31"/>
        <v>14.75</v>
      </c>
      <c r="F570" s="46">
        <v>0.59</v>
      </c>
      <c r="G570" s="46">
        <v>0.59</v>
      </c>
      <c r="H570" s="47"/>
    </row>
    <row r="571" spans="1:17" s="65" customFormat="1" ht="15.75" customHeight="1">
      <c r="A571" s="259">
        <v>8</v>
      </c>
      <c r="B571" s="48" t="s">
        <v>51</v>
      </c>
      <c r="C571" s="39">
        <f>SUM(C572:C573)</f>
        <v>185</v>
      </c>
      <c r="D571" s="39">
        <f>SUM(D572:D573)</f>
        <v>0</v>
      </c>
      <c r="E571" s="58">
        <f t="shared" si="31"/>
        <v>26.027027027027028</v>
      </c>
      <c r="F571" s="41">
        <f>SUM(F572:F573)</f>
        <v>4.815</v>
      </c>
      <c r="G571" s="41">
        <f>SUM(G572:G573)</f>
        <v>4.815</v>
      </c>
      <c r="H571" s="42">
        <f>SUM(H572:H573)</f>
        <v>0</v>
      </c>
      <c r="K571" s="66"/>
      <c r="L571" s="66"/>
      <c r="M571" s="66"/>
      <c r="N571" s="66"/>
      <c r="O571" s="66"/>
      <c r="P571" s="66"/>
      <c r="Q571" s="66"/>
    </row>
    <row r="572" spans="1:8" ht="15.75" customHeight="1">
      <c r="A572" s="475"/>
      <c r="B572" s="43" t="s">
        <v>121</v>
      </c>
      <c r="C572" s="30">
        <v>185</v>
      </c>
      <c r="D572" s="30"/>
      <c r="E572" s="31">
        <f t="shared" si="31"/>
        <v>19</v>
      </c>
      <c r="F572" s="32">
        <v>3.515</v>
      </c>
      <c r="G572" s="32">
        <v>3.515</v>
      </c>
      <c r="H572" s="33"/>
    </row>
    <row r="573" spans="1:8" ht="15.75" customHeight="1">
      <c r="A573" s="475"/>
      <c r="B573" s="43" t="s">
        <v>98</v>
      </c>
      <c r="C573" s="30"/>
      <c r="D573" s="30"/>
      <c r="E573" s="31"/>
      <c r="F573" s="32">
        <v>1.3</v>
      </c>
      <c r="G573" s="32">
        <v>1.3</v>
      </c>
      <c r="H573" s="33"/>
    </row>
    <row r="574" spans="1:15" ht="15.75" customHeight="1">
      <c r="A574" s="298" t="s">
        <v>47</v>
      </c>
      <c r="B574" s="299" t="s">
        <v>131</v>
      </c>
      <c r="C574" s="300">
        <f>C556+C558+C560+C562+C567+C569+C571+C554</f>
        <v>1421</v>
      </c>
      <c r="D574" s="300">
        <f>D556+D558+D560+D562+D567+D569+D571+D554</f>
        <v>0</v>
      </c>
      <c r="E574" s="300"/>
      <c r="F574" s="300">
        <f>F556+F558+F560+F562+F567+F569+F571+F554</f>
        <v>21.040999999999997</v>
      </c>
      <c r="G574" s="300">
        <f>G556+G558+G560+G562+G567+G569+G571+G554</f>
        <v>20.081</v>
      </c>
      <c r="H574" s="467">
        <f>H556+H558+H560+H562+H567+H569+H571+H554</f>
        <v>0</v>
      </c>
      <c r="K574" s="5"/>
      <c r="L574" s="5"/>
      <c r="M574" s="5"/>
      <c r="N574" s="5"/>
      <c r="O574" s="5"/>
    </row>
    <row r="575" spans="1:8" ht="15.75" customHeight="1">
      <c r="A575" s="261"/>
      <c r="B575" s="20" t="s">
        <v>55</v>
      </c>
      <c r="C575" s="21"/>
      <c r="D575" s="21"/>
      <c r="E575" s="55"/>
      <c r="F575" s="22"/>
      <c r="G575" s="22"/>
      <c r="H575" s="23"/>
    </row>
    <row r="576" spans="1:8" ht="30">
      <c r="A576" s="259">
        <v>1</v>
      </c>
      <c r="B576" s="48" t="s">
        <v>190</v>
      </c>
      <c r="C576" s="39">
        <f>SUM(C577)</f>
        <v>42</v>
      </c>
      <c r="D576" s="39">
        <f>SUM(D577)</f>
        <v>0</v>
      </c>
      <c r="E576" s="73">
        <f t="shared" si="31"/>
        <v>15</v>
      </c>
      <c r="F576" s="41">
        <f>SUM(F577)</f>
        <v>0.63</v>
      </c>
      <c r="G576" s="41">
        <f>SUM(G577)</f>
        <v>0.63</v>
      </c>
      <c r="H576" s="42">
        <f>SUM(H577)</f>
        <v>0</v>
      </c>
    </row>
    <row r="577" spans="1:8" ht="15.75" customHeight="1">
      <c r="A577" s="263"/>
      <c r="B577" s="59" t="s">
        <v>121</v>
      </c>
      <c r="C577" s="44">
        <v>42</v>
      </c>
      <c r="D577" s="44"/>
      <c r="E577" s="45">
        <f t="shared" si="31"/>
        <v>15</v>
      </c>
      <c r="F577" s="46">
        <v>0.63</v>
      </c>
      <c r="G577" s="46">
        <v>0.63</v>
      </c>
      <c r="H577" s="47"/>
    </row>
    <row r="578" spans="1:8" ht="15.75" customHeight="1">
      <c r="A578" s="259">
        <v>2</v>
      </c>
      <c r="B578" s="48" t="s">
        <v>74</v>
      </c>
      <c r="C578" s="39">
        <f>SUM(C579:C579)</f>
        <v>105</v>
      </c>
      <c r="D578" s="39">
        <f>SUM(D579:D579)</f>
        <v>0</v>
      </c>
      <c r="E578" s="40">
        <f>F578/C578*1000</f>
        <v>0.2</v>
      </c>
      <c r="F578" s="41">
        <f>SUM(F579:F579)</f>
        <v>0.021</v>
      </c>
      <c r="G578" s="41">
        <f>SUM(G579:G579)</f>
        <v>0.021</v>
      </c>
      <c r="H578" s="42">
        <f>SUM(H579:H579)</f>
        <v>0</v>
      </c>
    </row>
    <row r="579" spans="1:8" ht="15.75" customHeight="1">
      <c r="A579" s="263"/>
      <c r="B579" s="59" t="s">
        <v>121</v>
      </c>
      <c r="C579" s="44">
        <v>105</v>
      </c>
      <c r="D579" s="44"/>
      <c r="E579" s="45">
        <f>F579/C579*1000</f>
        <v>0.2</v>
      </c>
      <c r="F579" s="46">
        <v>0.021</v>
      </c>
      <c r="G579" s="46">
        <v>0.021</v>
      </c>
      <c r="H579" s="47"/>
    </row>
    <row r="580" spans="1:8" ht="15.75" customHeight="1">
      <c r="A580" s="265">
        <v>3</v>
      </c>
      <c r="B580" s="60" t="s">
        <v>36</v>
      </c>
      <c r="C580" s="61">
        <f>SUM(C581:C581)</f>
        <v>120</v>
      </c>
      <c r="D580" s="61">
        <f>SUM(D581:D581)</f>
        <v>0</v>
      </c>
      <c r="E580" s="72">
        <f t="shared" si="31"/>
        <v>6.941666666666666</v>
      </c>
      <c r="F580" s="74">
        <f>SUM(F581:F581)</f>
        <v>0.833</v>
      </c>
      <c r="G580" s="74">
        <f>SUM(G581:G581)</f>
        <v>0.833</v>
      </c>
      <c r="H580" s="75">
        <f>SUM(H581:H581)</f>
        <v>0</v>
      </c>
    </row>
    <row r="581" spans="1:8" ht="15.75" customHeight="1">
      <c r="A581" s="263"/>
      <c r="B581" s="59" t="s">
        <v>99</v>
      </c>
      <c r="C581" s="44">
        <v>120</v>
      </c>
      <c r="D581" s="44"/>
      <c r="E581" s="45">
        <f t="shared" si="31"/>
        <v>6.941666666666666</v>
      </c>
      <c r="F581" s="46">
        <v>0.833</v>
      </c>
      <c r="G581" s="46">
        <v>0.833</v>
      </c>
      <c r="H581" s="47"/>
    </row>
    <row r="582" spans="1:8" ht="15.75" customHeight="1">
      <c r="A582" s="265">
        <v>4</v>
      </c>
      <c r="B582" s="60" t="s">
        <v>25</v>
      </c>
      <c r="C582" s="61">
        <f>SUM(C583:C584)</f>
        <v>30</v>
      </c>
      <c r="D582" s="61">
        <f>SUM(D583:D584)</f>
        <v>0</v>
      </c>
      <c r="E582" s="72">
        <f t="shared" si="31"/>
        <v>28.966666666666665</v>
      </c>
      <c r="F582" s="74">
        <f>SUM(F583:F584)</f>
        <v>0.869</v>
      </c>
      <c r="G582" s="74">
        <f>SUM(G583:G584)</f>
        <v>0.869</v>
      </c>
      <c r="H582" s="75">
        <f>SUM(H583:H584)</f>
        <v>0</v>
      </c>
    </row>
    <row r="583" spans="1:8" ht="15.75" customHeight="1">
      <c r="A583" s="475"/>
      <c r="B583" s="43" t="s">
        <v>98</v>
      </c>
      <c r="C583" s="30"/>
      <c r="D583" s="30"/>
      <c r="E583" s="31"/>
      <c r="F583" s="32">
        <v>0.65</v>
      </c>
      <c r="G583" s="32">
        <v>0.65</v>
      </c>
      <c r="H583" s="33"/>
    </row>
    <row r="584" spans="1:8" ht="15.75" customHeight="1">
      <c r="A584" s="263"/>
      <c r="B584" s="59" t="s">
        <v>99</v>
      </c>
      <c r="C584" s="44">
        <v>30</v>
      </c>
      <c r="D584" s="44"/>
      <c r="E584" s="45">
        <f t="shared" si="31"/>
        <v>7.3</v>
      </c>
      <c r="F584" s="46">
        <v>0.219</v>
      </c>
      <c r="G584" s="46">
        <v>0.219</v>
      </c>
      <c r="H584" s="47"/>
    </row>
    <row r="585" spans="1:8" ht="15.75" customHeight="1">
      <c r="A585" s="265">
        <v>5</v>
      </c>
      <c r="B585" s="60" t="s">
        <v>26</v>
      </c>
      <c r="C585" s="61">
        <f>SUM(C586:C586)</f>
        <v>15</v>
      </c>
      <c r="D585" s="61">
        <f>SUM(D586:D586)</f>
        <v>0</v>
      </c>
      <c r="E585" s="72">
        <f t="shared" si="31"/>
        <v>24</v>
      </c>
      <c r="F585" s="74">
        <f>SUM(F586:F586)</f>
        <v>0.36</v>
      </c>
      <c r="G585" s="74">
        <f>SUM(G586:G586)</f>
        <v>0.36</v>
      </c>
      <c r="H585" s="75">
        <f>SUM(H586:H586)</f>
        <v>0</v>
      </c>
    </row>
    <row r="586" spans="1:17" ht="15.75" customHeight="1">
      <c r="A586" s="263"/>
      <c r="B586" s="59" t="s">
        <v>99</v>
      </c>
      <c r="C586" s="44">
        <v>15</v>
      </c>
      <c r="D586" s="44"/>
      <c r="E586" s="45">
        <f t="shared" si="31"/>
        <v>24</v>
      </c>
      <c r="F586" s="46">
        <v>0.36</v>
      </c>
      <c r="G586" s="46">
        <v>0.36</v>
      </c>
      <c r="H586" s="47"/>
      <c r="K586" s="5"/>
      <c r="L586" s="5"/>
      <c r="M586" s="5"/>
      <c r="N586" s="5"/>
      <c r="O586" s="5"/>
      <c r="P586" s="5"/>
      <c r="Q586" s="5"/>
    </row>
    <row r="587" spans="1:17" ht="15.75" customHeight="1">
      <c r="A587" s="265">
        <v>6</v>
      </c>
      <c r="B587" s="60" t="s">
        <v>37</v>
      </c>
      <c r="C587" s="61">
        <f>SUM(C589:C589)</f>
        <v>0</v>
      </c>
      <c r="D587" s="61">
        <f>SUM(D589:D589)</f>
        <v>0</v>
      </c>
      <c r="E587" s="72"/>
      <c r="F587" s="74">
        <f>SUM(F588:F589)</f>
        <v>39.955000000000005</v>
      </c>
      <c r="G587" s="74">
        <f>SUM(G588:G589)</f>
        <v>1.2</v>
      </c>
      <c r="H587" s="75">
        <f>SUM(H588:H589)</f>
        <v>38.935</v>
      </c>
      <c r="K587" s="5"/>
      <c r="L587" s="5"/>
      <c r="M587" s="5"/>
      <c r="N587" s="5"/>
      <c r="O587" s="5"/>
      <c r="P587" s="5"/>
      <c r="Q587" s="5"/>
    </row>
    <row r="588" spans="1:17" ht="15.75" customHeight="1">
      <c r="A588" s="264"/>
      <c r="B588" s="53" t="s">
        <v>97</v>
      </c>
      <c r="C588" s="54">
        <v>3600</v>
      </c>
      <c r="D588" s="54"/>
      <c r="E588" s="55">
        <f t="shared" si="31"/>
        <v>10.815277777777778</v>
      </c>
      <c r="F588" s="56">
        <v>38.935</v>
      </c>
      <c r="G588" s="56"/>
      <c r="H588" s="57">
        <v>38.935</v>
      </c>
      <c r="K588" s="5"/>
      <c r="L588" s="5"/>
      <c r="M588" s="5"/>
      <c r="N588" s="5"/>
      <c r="O588" s="5"/>
      <c r="P588" s="5"/>
      <c r="Q588" s="5"/>
    </row>
    <row r="589" spans="1:17" ht="15.75" customHeight="1">
      <c r="A589" s="263"/>
      <c r="B589" s="59" t="s">
        <v>98</v>
      </c>
      <c r="C589" s="44"/>
      <c r="D589" s="44"/>
      <c r="E589" s="45"/>
      <c r="F589" s="46">
        <v>1.02</v>
      </c>
      <c r="G589" s="46">
        <v>1.2</v>
      </c>
      <c r="H589" s="47"/>
      <c r="K589" s="5"/>
      <c r="L589" s="5"/>
      <c r="M589" s="5"/>
      <c r="N589" s="5"/>
      <c r="O589" s="5"/>
      <c r="P589" s="5"/>
      <c r="Q589" s="5"/>
    </row>
    <row r="590" spans="1:8" ht="15.75" customHeight="1">
      <c r="A590" s="265">
        <v>7</v>
      </c>
      <c r="B590" s="60" t="s">
        <v>125</v>
      </c>
      <c r="C590" s="61">
        <f>SUM(C591:C591)</f>
        <v>0</v>
      </c>
      <c r="D590" s="61">
        <f>SUM(D591:D591)</f>
        <v>0</v>
      </c>
      <c r="E590" s="72"/>
      <c r="F590" s="74">
        <f>SUM(F591:F591)</f>
        <v>0.13</v>
      </c>
      <c r="G590" s="74">
        <f>SUM(G591:G591)</f>
        <v>0.13</v>
      </c>
      <c r="H590" s="75">
        <f>SUM(H591:H591)</f>
        <v>0</v>
      </c>
    </row>
    <row r="591" spans="1:8" ht="15.75" customHeight="1">
      <c r="A591" s="263"/>
      <c r="B591" s="59" t="s">
        <v>98</v>
      </c>
      <c r="C591" s="44"/>
      <c r="D591" s="44"/>
      <c r="E591" s="45"/>
      <c r="F591" s="46">
        <v>0.13</v>
      </c>
      <c r="G591" s="46">
        <v>0.13</v>
      </c>
      <c r="H591" s="47"/>
    </row>
    <row r="592" spans="1:8" ht="15.75" customHeight="1">
      <c r="A592" s="265">
        <v>8</v>
      </c>
      <c r="B592" s="60" t="s">
        <v>28</v>
      </c>
      <c r="C592" s="61">
        <f>SUM(C593:C593)</f>
        <v>40</v>
      </c>
      <c r="D592" s="61">
        <f>SUM(D593:D593)</f>
        <v>0</v>
      </c>
      <c r="E592" s="62">
        <f aca="true" t="shared" si="32" ref="E592:E604">F592/C592*1000</f>
        <v>2.8</v>
      </c>
      <c r="F592" s="74">
        <f>SUM(F593:F593)</f>
        <v>0.112</v>
      </c>
      <c r="G592" s="74">
        <f>SUM(G593:G593)</f>
        <v>0.112</v>
      </c>
      <c r="H592" s="75">
        <f>SUM(H593:H593)</f>
        <v>0</v>
      </c>
    </row>
    <row r="593" spans="1:8" ht="15.75" customHeight="1">
      <c r="A593" s="263"/>
      <c r="B593" s="59" t="s">
        <v>99</v>
      </c>
      <c r="C593" s="44">
        <v>40</v>
      </c>
      <c r="D593" s="44"/>
      <c r="E593" s="45">
        <f t="shared" si="32"/>
        <v>2.8</v>
      </c>
      <c r="F593" s="46">
        <v>0.112</v>
      </c>
      <c r="G593" s="46">
        <v>0.112</v>
      </c>
      <c r="H593" s="47"/>
    </row>
    <row r="594" spans="1:8" ht="15.75" customHeight="1">
      <c r="A594" s="265">
        <v>9</v>
      </c>
      <c r="B594" s="60" t="s">
        <v>113</v>
      </c>
      <c r="C594" s="61">
        <f>SUM(C595:C595)</f>
        <v>190</v>
      </c>
      <c r="D594" s="61">
        <f>SUM(D595:D595)</f>
        <v>0</v>
      </c>
      <c r="E594" s="72">
        <f t="shared" si="32"/>
        <v>20.894736842105264</v>
      </c>
      <c r="F594" s="74">
        <f>SUM(F595:F595)</f>
        <v>3.97</v>
      </c>
      <c r="G594" s="74">
        <f>SUM(G595:G595)</f>
        <v>3.97</v>
      </c>
      <c r="H594" s="75">
        <f>SUM(H595:H595)</f>
        <v>0</v>
      </c>
    </row>
    <row r="595" spans="1:8" ht="15.75" customHeight="1">
      <c r="A595" s="476"/>
      <c r="B595" s="51" t="s">
        <v>99</v>
      </c>
      <c r="C595" s="35">
        <v>190</v>
      </c>
      <c r="D595" s="35"/>
      <c r="E595" s="52">
        <f t="shared" si="32"/>
        <v>20.894736842105264</v>
      </c>
      <c r="F595" s="36">
        <v>3.97</v>
      </c>
      <c r="G595" s="36">
        <v>3.97</v>
      </c>
      <c r="H595" s="37"/>
    </row>
    <row r="596" spans="1:8" ht="15.75" customHeight="1">
      <c r="A596" s="311" t="s">
        <v>47</v>
      </c>
      <c r="B596" s="312" t="s">
        <v>133</v>
      </c>
      <c r="C596" s="313">
        <f>C576+C578+C580+C582+C585+C587+C590+C592+C594</f>
        <v>542</v>
      </c>
      <c r="D596" s="313">
        <f>D576+D578+D580+D582+D585+D587+D590+D592+D594</f>
        <v>0</v>
      </c>
      <c r="E596" s="313"/>
      <c r="F596" s="313">
        <f>F576+F578+F580+F582+F585+F587+F590+F592+F594</f>
        <v>46.88000000000001</v>
      </c>
      <c r="G596" s="313">
        <f>G576+G578+G580+G582+G585+G587+G590+G592+G594</f>
        <v>8.125</v>
      </c>
      <c r="H596" s="468">
        <f>H576+H578+H580+H582+H585+H587+H590+H592+H594</f>
        <v>38.935</v>
      </c>
    </row>
    <row r="597" spans="1:8" ht="15.75" customHeight="1">
      <c r="A597" s="478"/>
      <c r="B597" s="67" t="s">
        <v>52</v>
      </c>
      <c r="C597" s="68"/>
      <c r="D597" s="68"/>
      <c r="E597" s="71"/>
      <c r="F597" s="69"/>
      <c r="G597" s="69"/>
      <c r="H597" s="70"/>
    </row>
    <row r="598" spans="1:17" ht="15.75" customHeight="1">
      <c r="A598" s="259">
        <v>1</v>
      </c>
      <c r="B598" s="48" t="s">
        <v>90</v>
      </c>
      <c r="C598" s="39">
        <f>SUM(C599)</f>
        <v>0</v>
      </c>
      <c r="D598" s="39">
        <f>SUM(D599)</f>
        <v>0</v>
      </c>
      <c r="E598" s="40"/>
      <c r="F598" s="41">
        <f>SUM(F599)</f>
        <v>0.027</v>
      </c>
      <c r="G598" s="41">
        <f>SUM(G599)</f>
        <v>0.027</v>
      </c>
      <c r="H598" s="42">
        <f>SUM(H599)</f>
        <v>0</v>
      </c>
      <c r="P598" s="5"/>
      <c r="Q598" s="5"/>
    </row>
    <row r="599" spans="1:17" ht="15.75" customHeight="1">
      <c r="A599" s="263"/>
      <c r="B599" s="59" t="s">
        <v>98</v>
      </c>
      <c r="C599" s="44"/>
      <c r="D599" s="44"/>
      <c r="E599" s="45"/>
      <c r="F599" s="46">
        <v>0.027</v>
      </c>
      <c r="G599" s="46">
        <v>0.027</v>
      </c>
      <c r="H599" s="47"/>
      <c r="P599" s="5"/>
      <c r="Q599" s="5"/>
    </row>
    <row r="600" spans="1:17" ht="15.75" customHeight="1">
      <c r="A600" s="259">
        <v>2</v>
      </c>
      <c r="B600" s="48" t="s">
        <v>40</v>
      </c>
      <c r="C600" s="39">
        <f>SUM(C601)</f>
        <v>298</v>
      </c>
      <c r="D600" s="39"/>
      <c r="E600" s="40">
        <f t="shared" si="32"/>
        <v>34.22818791946308</v>
      </c>
      <c r="F600" s="41">
        <f>SUM(F601)</f>
        <v>10.2</v>
      </c>
      <c r="G600" s="41">
        <f>SUM(G601)</f>
        <v>10.2</v>
      </c>
      <c r="H600" s="42">
        <f>SUM(H601)</f>
        <v>0</v>
      </c>
      <c r="P600" s="5"/>
      <c r="Q600" s="5"/>
    </row>
    <row r="601" spans="1:17" ht="15.75" customHeight="1">
      <c r="A601" s="263"/>
      <c r="B601" s="49" t="s">
        <v>100</v>
      </c>
      <c r="C601" s="44">
        <v>298</v>
      </c>
      <c r="D601" s="44"/>
      <c r="E601" s="45">
        <f t="shared" si="32"/>
        <v>34.22818791946308</v>
      </c>
      <c r="F601" s="46">
        <v>10.2</v>
      </c>
      <c r="G601" s="46">
        <v>10.2</v>
      </c>
      <c r="H601" s="47"/>
      <c r="P601" s="5"/>
      <c r="Q601" s="5"/>
    </row>
    <row r="602" spans="1:17" ht="15.75" customHeight="1">
      <c r="A602" s="265">
        <v>3</v>
      </c>
      <c r="B602" s="60" t="s">
        <v>8</v>
      </c>
      <c r="C602" s="61">
        <f>SUM(C603:C604)</f>
        <v>24</v>
      </c>
      <c r="D602" s="61">
        <f>SUM(D603:D604)</f>
        <v>0</v>
      </c>
      <c r="E602" s="72">
        <f t="shared" si="32"/>
        <v>171.24999999999997</v>
      </c>
      <c r="F602" s="74">
        <f>SUM(F603:F604)</f>
        <v>4.109999999999999</v>
      </c>
      <c r="G602" s="74">
        <f>SUM(G603:G604)</f>
        <v>4.109999999999999</v>
      </c>
      <c r="H602" s="75">
        <f>SUM(H603:H604)</f>
        <v>0</v>
      </c>
      <c r="Q602" s="5"/>
    </row>
    <row r="603" spans="1:17" ht="15.75" customHeight="1">
      <c r="A603" s="475"/>
      <c r="B603" s="43" t="s">
        <v>98</v>
      </c>
      <c r="C603" s="30"/>
      <c r="D603" s="30"/>
      <c r="E603" s="31"/>
      <c r="F603" s="32">
        <v>3.8</v>
      </c>
      <c r="G603" s="32">
        <v>3.8</v>
      </c>
      <c r="H603" s="33"/>
      <c r="Q603" s="5"/>
    </row>
    <row r="604" spans="1:17" ht="15.75" customHeight="1">
      <c r="A604" s="263"/>
      <c r="B604" s="59" t="s">
        <v>99</v>
      </c>
      <c r="C604" s="44">
        <v>24</v>
      </c>
      <c r="D604" s="44"/>
      <c r="E604" s="45">
        <f t="shared" si="32"/>
        <v>12.916666666666666</v>
      </c>
      <c r="F604" s="46">
        <v>0.31</v>
      </c>
      <c r="G604" s="46">
        <v>0.31</v>
      </c>
      <c r="H604" s="47"/>
      <c r="Q604" s="5"/>
    </row>
    <row r="605" spans="1:17" ht="15.75" customHeight="1" thickBot="1">
      <c r="A605" s="303" t="s">
        <v>47</v>
      </c>
      <c r="B605" s="304" t="s">
        <v>132</v>
      </c>
      <c r="C605" s="305">
        <f>C598+C600+C602</f>
        <v>322</v>
      </c>
      <c r="D605" s="305"/>
      <c r="E605" s="305"/>
      <c r="F605" s="306">
        <f>F598+F600+F602</f>
        <v>14.336999999999998</v>
      </c>
      <c r="G605" s="306">
        <f>G598+G600+G602</f>
        <v>14.336999999999998</v>
      </c>
      <c r="H605" s="307">
        <f>H598+H600+H602</f>
        <v>0</v>
      </c>
      <c r="Q605" s="5"/>
    </row>
    <row r="606" spans="1:17" ht="15.75" customHeight="1" thickBot="1">
      <c r="A606" s="269" t="s">
        <v>47</v>
      </c>
      <c r="B606" s="246" t="s">
        <v>12</v>
      </c>
      <c r="C606" s="248">
        <f>C605+C596+C574</f>
        <v>2285</v>
      </c>
      <c r="D606" s="248"/>
      <c r="E606" s="248"/>
      <c r="F606" s="252">
        <f>F605+F596+F574</f>
        <v>82.25800000000001</v>
      </c>
      <c r="G606" s="252">
        <f>G605+G596+G574</f>
        <v>42.54299999999999</v>
      </c>
      <c r="H606" s="253">
        <f>H605+H596+H574</f>
        <v>38.935</v>
      </c>
      <c r="Q606" s="5"/>
    </row>
    <row r="607" spans="1:17" ht="15.75" customHeight="1">
      <c r="A607" s="270" t="s">
        <v>105</v>
      </c>
      <c r="B607" s="86" t="s">
        <v>44</v>
      </c>
      <c r="C607" s="87" t="s">
        <v>5</v>
      </c>
      <c r="D607" s="87"/>
      <c r="E607" s="88"/>
      <c r="F607" s="89" t="s">
        <v>5</v>
      </c>
      <c r="G607" s="89"/>
      <c r="H607" s="90"/>
      <c r="Q607" s="5"/>
    </row>
    <row r="608" spans="1:17" ht="15.75" customHeight="1">
      <c r="A608" s="271"/>
      <c r="B608" s="91" t="s">
        <v>54</v>
      </c>
      <c r="C608" s="92"/>
      <c r="D608" s="92"/>
      <c r="E608" s="71"/>
      <c r="F608" s="93"/>
      <c r="G608" s="93"/>
      <c r="H608" s="94"/>
      <c r="Q608" s="5"/>
    </row>
    <row r="609" spans="1:16" ht="15.75" customHeight="1">
      <c r="A609" s="140">
        <v>1</v>
      </c>
      <c r="B609" s="112" t="s">
        <v>91</v>
      </c>
      <c r="C609" s="95">
        <f>SUM(C610:C611)</f>
        <v>406</v>
      </c>
      <c r="D609" s="95"/>
      <c r="E609" s="40">
        <f aca="true" t="shared" si="33" ref="E609:E622">F609/C609*1000</f>
        <v>4.236453201970443</v>
      </c>
      <c r="F609" s="96">
        <f>SUM(F610:F611)</f>
        <v>1.72</v>
      </c>
      <c r="G609" s="96">
        <f>SUM(G610:G611)</f>
        <v>1.72</v>
      </c>
      <c r="H609" s="97">
        <f>SUM(H610:H611)</f>
        <v>0</v>
      </c>
      <c r="K609" s="5"/>
      <c r="L609" s="5"/>
      <c r="M609" s="5"/>
      <c r="N609" s="5"/>
      <c r="O609" s="5"/>
      <c r="P609" s="5"/>
    </row>
    <row r="610" spans="1:19" ht="15.75" customHeight="1">
      <c r="A610" s="272"/>
      <c r="B610" s="29" t="s">
        <v>95</v>
      </c>
      <c r="C610" s="98">
        <v>16</v>
      </c>
      <c r="D610" s="98"/>
      <c r="E610" s="31">
        <f t="shared" si="33"/>
        <v>10</v>
      </c>
      <c r="F610" s="99">
        <v>0.16</v>
      </c>
      <c r="G610" s="99">
        <v>0.16</v>
      </c>
      <c r="H610" s="100"/>
      <c r="K610" s="5"/>
      <c r="L610" s="5"/>
      <c r="M610" s="5"/>
      <c r="N610" s="5"/>
      <c r="O610" s="5"/>
      <c r="P610" s="5"/>
      <c r="R610" s="6"/>
      <c r="S610" s="6"/>
    </row>
    <row r="611" spans="1:16" ht="15.75" customHeight="1">
      <c r="A611" s="273"/>
      <c r="B611" s="49" t="s">
        <v>99</v>
      </c>
      <c r="C611" s="102">
        <v>390</v>
      </c>
      <c r="D611" s="102"/>
      <c r="E611" s="45">
        <f t="shared" si="33"/>
        <v>4</v>
      </c>
      <c r="F611" s="103">
        <v>1.56</v>
      </c>
      <c r="G611" s="103">
        <v>1.56</v>
      </c>
      <c r="H611" s="104"/>
      <c r="K611" s="5"/>
      <c r="L611" s="5"/>
      <c r="M611" s="5"/>
      <c r="N611" s="5"/>
      <c r="O611" s="5"/>
      <c r="P611" s="5"/>
    </row>
    <row r="612" spans="1:16" ht="15.75" customHeight="1">
      <c r="A612" s="140">
        <v>2</v>
      </c>
      <c r="B612" s="38" t="s">
        <v>30</v>
      </c>
      <c r="C612" s="95">
        <f>SUM(C613)</f>
        <v>1765</v>
      </c>
      <c r="D612" s="95"/>
      <c r="E612" s="40">
        <f t="shared" si="33"/>
        <v>33.6</v>
      </c>
      <c r="F612" s="96">
        <f>SUM(F613)</f>
        <v>59.304</v>
      </c>
      <c r="G612" s="96">
        <f>SUM(G613)</f>
        <v>59.304</v>
      </c>
      <c r="H612" s="97">
        <f>SUM(H613)</f>
        <v>0</v>
      </c>
      <c r="K612" s="5"/>
      <c r="L612" s="5"/>
      <c r="M612" s="5"/>
      <c r="N612" s="5"/>
      <c r="O612" s="5"/>
      <c r="P612" s="5"/>
    </row>
    <row r="613" spans="1:16" ht="15.75" customHeight="1">
      <c r="A613" s="273"/>
      <c r="B613" s="49" t="s">
        <v>97</v>
      </c>
      <c r="C613" s="102">
        <v>1765</v>
      </c>
      <c r="D613" s="102"/>
      <c r="E613" s="45">
        <f t="shared" si="33"/>
        <v>33.6</v>
      </c>
      <c r="F613" s="103">
        <v>59.304</v>
      </c>
      <c r="G613" s="103">
        <v>59.304</v>
      </c>
      <c r="H613" s="104"/>
      <c r="K613" s="5"/>
      <c r="L613" s="5"/>
      <c r="M613" s="5"/>
      <c r="N613" s="5"/>
      <c r="O613" s="5"/>
      <c r="P613" s="5"/>
    </row>
    <row r="614" spans="1:17" ht="15.75" customHeight="1">
      <c r="A614" s="276">
        <v>3</v>
      </c>
      <c r="B614" s="38" t="s">
        <v>18</v>
      </c>
      <c r="C614" s="95">
        <f>SUM(C615:C617)</f>
        <v>184</v>
      </c>
      <c r="D614" s="95"/>
      <c r="E614" s="40">
        <f t="shared" si="33"/>
        <v>19.40217391304348</v>
      </c>
      <c r="F614" s="96">
        <f>SUM(F615:F617)</f>
        <v>3.5700000000000003</v>
      </c>
      <c r="G614" s="96">
        <f>SUM(G615:G617)</f>
        <v>1.748</v>
      </c>
      <c r="H614" s="97">
        <f>SUM(H615:H617)</f>
        <v>0</v>
      </c>
      <c r="K614" s="5"/>
      <c r="L614" s="5"/>
      <c r="M614" s="5"/>
      <c r="N614" s="5"/>
      <c r="O614" s="5"/>
      <c r="P614" s="5"/>
      <c r="Q614" s="5"/>
    </row>
    <row r="615" spans="1:17" ht="15.75" customHeight="1">
      <c r="A615" s="272"/>
      <c r="B615" s="29" t="s">
        <v>95</v>
      </c>
      <c r="C615" s="98">
        <v>40</v>
      </c>
      <c r="D615" s="98"/>
      <c r="E615" s="31">
        <f t="shared" si="33"/>
        <v>5.5</v>
      </c>
      <c r="F615" s="99">
        <v>0.22</v>
      </c>
      <c r="G615" s="99">
        <v>0.22</v>
      </c>
      <c r="H615" s="100"/>
      <c r="K615" s="5"/>
      <c r="L615" s="5"/>
      <c r="M615" s="5"/>
      <c r="N615" s="5"/>
      <c r="O615" s="5"/>
      <c r="P615" s="5"/>
      <c r="Q615" s="5"/>
    </row>
    <row r="616" spans="1:17" ht="15.75" customHeight="1">
      <c r="A616" s="272"/>
      <c r="B616" s="29" t="s">
        <v>98</v>
      </c>
      <c r="C616" s="98"/>
      <c r="D616" s="98"/>
      <c r="E616" s="31"/>
      <c r="F616" s="99">
        <v>1.822</v>
      </c>
      <c r="G616" s="99"/>
      <c r="H616" s="100"/>
      <c r="K616" s="5"/>
      <c r="L616" s="5"/>
      <c r="M616" s="5"/>
      <c r="N616" s="5"/>
      <c r="O616" s="5"/>
      <c r="P616" s="5"/>
      <c r="Q616" s="5"/>
    </row>
    <row r="617" spans="1:17" ht="15.75" customHeight="1">
      <c r="A617" s="274"/>
      <c r="B617" s="403" t="s">
        <v>100</v>
      </c>
      <c r="C617" s="156">
        <v>144</v>
      </c>
      <c r="D617" s="156"/>
      <c r="E617" s="62"/>
      <c r="F617" s="157">
        <v>1.528</v>
      </c>
      <c r="G617" s="157">
        <v>1.528</v>
      </c>
      <c r="H617" s="158"/>
      <c r="K617" s="5"/>
      <c r="L617" s="5"/>
      <c r="M617" s="5"/>
      <c r="N617" s="5"/>
      <c r="O617" s="5"/>
      <c r="P617" s="5"/>
      <c r="Q617" s="5"/>
    </row>
    <row r="618" spans="1:17" ht="15.75" customHeight="1">
      <c r="A618" s="276">
        <v>4</v>
      </c>
      <c r="B618" s="38" t="s">
        <v>49</v>
      </c>
      <c r="C618" s="95">
        <f>SUM(C619)</f>
        <v>0</v>
      </c>
      <c r="D618" s="95"/>
      <c r="E618" s="95"/>
      <c r="F618" s="96">
        <f>SUM(F619)</f>
        <v>0.023</v>
      </c>
      <c r="G618" s="96">
        <f>SUM(G619)</f>
        <v>0.023</v>
      </c>
      <c r="H618" s="97">
        <f>SUM(H619)</f>
        <v>0</v>
      </c>
      <c r="K618" s="5"/>
      <c r="L618" s="5"/>
      <c r="M618" s="5"/>
      <c r="N618" s="5"/>
      <c r="O618" s="5"/>
      <c r="P618" s="5"/>
      <c r="Q618" s="5"/>
    </row>
    <row r="619" spans="1:17" ht="15.75" customHeight="1">
      <c r="A619" s="273"/>
      <c r="B619" s="114" t="s">
        <v>98</v>
      </c>
      <c r="C619" s="102"/>
      <c r="D619" s="102"/>
      <c r="E619" s="102"/>
      <c r="F619" s="103">
        <v>0.023</v>
      </c>
      <c r="G619" s="103">
        <v>0.023</v>
      </c>
      <c r="H619" s="104"/>
      <c r="K619" s="5"/>
      <c r="L619" s="5"/>
      <c r="M619" s="5"/>
      <c r="N619" s="5"/>
      <c r="O619" s="5"/>
      <c r="P619" s="5"/>
      <c r="Q619" s="5"/>
    </row>
    <row r="620" spans="1:17" ht="15.75" customHeight="1">
      <c r="A620" s="140">
        <v>5</v>
      </c>
      <c r="B620" s="112" t="s">
        <v>50</v>
      </c>
      <c r="C620" s="115">
        <f>SUM(C621:C621)</f>
        <v>0</v>
      </c>
      <c r="D620" s="115"/>
      <c r="E620" s="115"/>
      <c r="F620" s="134">
        <f>SUM(F621:F621)</f>
        <v>2.275</v>
      </c>
      <c r="G620" s="134">
        <f>SUM(G621:G621)</f>
        <v>2.275</v>
      </c>
      <c r="H620" s="135">
        <f>SUM(H621:H621)</f>
        <v>0</v>
      </c>
      <c r="K620" s="5"/>
      <c r="L620" s="5"/>
      <c r="M620" s="5"/>
      <c r="N620" s="5"/>
      <c r="O620" s="5"/>
      <c r="P620" s="5"/>
      <c r="Q620" s="5"/>
    </row>
    <row r="621" spans="1:17" ht="15.75" customHeight="1">
      <c r="A621" s="272"/>
      <c r="B621" s="114" t="s">
        <v>98</v>
      </c>
      <c r="C621" s="116"/>
      <c r="D621" s="116"/>
      <c r="E621" s="117"/>
      <c r="F621" s="118">
        <v>2.275</v>
      </c>
      <c r="G621" s="118">
        <v>2.275</v>
      </c>
      <c r="H621" s="119"/>
      <c r="K621" s="5"/>
      <c r="L621" s="5"/>
      <c r="M621" s="5"/>
      <c r="N621" s="5"/>
      <c r="O621" s="5"/>
      <c r="P621" s="5"/>
      <c r="Q621" s="5"/>
    </row>
    <row r="622" spans="1:17" ht="15.75" customHeight="1">
      <c r="A622" s="276">
        <v>6</v>
      </c>
      <c r="B622" s="112" t="s">
        <v>148</v>
      </c>
      <c r="C622" s="115">
        <f>SUM(C623)</f>
        <v>12</v>
      </c>
      <c r="D622" s="115"/>
      <c r="E622" s="40">
        <f t="shared" si="33"/>
        <v>20</v>
      </c>
      <c r="F622" s="134">
        <f>SUM(F623)</f>
        <v>0.24</v>
      </c>
      <c r="G622" s="134">
        <f>SUM(G623)</f>
        <v>0.24</v>
      </c>
      <c r="H622" s="135">
        <f>SUM(H623)</f>
        <v>0</v>
      </c>
      <c r="K622" s="5"/>
      <c r="L622" s="5"/>
      <c r="M622" s="5"/>
      <c r="N622" s="5"/>
      <c r="O622" s="5"/>
      <c r="P622" s="5"/>
      <c r="Q622" s="5"/>
    </row>
    <row r="623" spans="1:17" ht="15.75" customHeight="1">
      <c r="A623" s="273"/>
      <c r="B623" s="49" t="s">
        <v>95</v>
      </c>
      <c r="C623" s="102">
        <v>12</v>
      </c>
      <c r="D623" s="102"/>
      <c r="E623" s="45">
        <f aca="true" t="shared" si="34" ref="E623:E632">F623/C623*1000</f>
        <v>20</v>
      </c>
      <c r="F623" s="103">
        <v>0.24</v>
      </c>
      <c r="G623" s="103">
        <v>0.24</v>
      </c>
      <c r="H623" s="104"/>
      <c r="K623" s="5"/>
      <c r="L623" s="5"/>
      <c r="M623" s="5"/>
      <c r="N623" s="5"/>
      <c r="O623" s="5"/>
      <c r="P623" s="5"/>
      <c r="Q623" s="5"/>
    </row>
    <row r="624" spans="1:17" ht="15.75" customHeight="1">
      <c r="A624" s="140">
        <v>7</v>
      </c>
      <c r="B624" s="112" t="s">
        <v>106</v>
      </c>
      <c r="C624" s="124">
        <f>C625</f>
        <v>60</v>
      </c>
      <c r="D624" s="124"/>
      <c r="E624" s="125">
        <f t="shared" si="34"/>
        <v>21.2</v>
      </c>
      <c r="F624" s="254">
        <f>F625</f>
        <v>1.272</v>
      </c>
      <c r="G624" s="254">
        <f>G625</f>
        <v>1.272</v>
      </c>
      <c r="H624" s="255">
        <f>H625</f>
        <v>0</v>
      </c>
      <c r="K624" s="5"/>
      <c r="L624" s="5"/>
      <c r="M624" s="5"/>
      <c r="N624" s="5"/>
      <c r="O624" s="5"/>
      <c r="P624" s="5"/>
      <c r="Q624" s="5"/>
    </row>
    <row r="625" spans="1:17" ht="15.75" customHeight="1">
      <c r="A625" s="277"/>
      <c r="B625" s="34" t="s">
        <v>95</v>
      </c>
      <c r="C625" s="109">
        <v>60</v>
      </c>
      <c r="D625" s="109"/>
      <c r="E625" s="52">
        <f t="shared" si="34"/>
        <v>21.2</v>
      </c>
      <c r="F625" s="110">
        <v>1.272</v>
      </c>
      <c r="G625" s="110">
        <v>1.272</v>
      </c>
      <c r="H625" s="111"/>
      <c r="K625" s="5"/>
      <c r="L625" s="5"/>
      <c r="M625" s="5"/>
      <c r="N625" s="5"/>
      <c r="O625" s="5"/>
      <c r="P625" s="5"/>
      <c r="Q625" s="5"/>
    </row>
    <row r="626" spans="1:17" ht="15.75" customHeight="1">
      <c r="A626" s="276">
        <v>8</v>
      </c>
      <c r="B626" s="112" t="s">
        <v>20</v>
      </c>
      <c r="C626" s="95">
        <f>SUM(C627:C628)</f>
        <v>205</v>
      </c>
      <c r="D626" s="95"/>
      <c r="E626" s="40"/>
      <c r="F626" s="96">
        <f>SUM(F627:F628)</f>
        <v>3.0300000000000002</v>
      </c>
      <c r="G626" s="96">
        <f>SUM(G627:G628)</f>
        <v>3.0300000000000002</v>
      </c>
      <c r="H626" s="97">
        <f>SUM(H627:H628)</f>
        <v>0</v>
      </c>
      <c r="K626" s="5"/>
      <c r="L626" s="5"/>
      <c r="M626" s="5"/>
      <c r="N626" s="5"/>
      <c r="O626" s="5"/>
      <c r="P626" s="5"/>
      <c r="Q626" s="5"/>
    </row>
    <row r="627" spans="1:17" ht="15.75" customHeight="1">
      <c r="A627" s="272"/>
      <c r="B627" s="29" t="s">
        <v>95</v>
      </c>
      <c r="C627" s="98">
        <v>205</v>
      </c>
      <c r="D627" s="98"/>
      <c r="E627" s="31">
        <f t="shared" si="34"/>
        <v>6</v>
      </c>
      <c r="F627" s="99">
        <v>1.23</v>
      </c>
      <c r="G627" s="99">
        <v>1.23</v>
      </c>
      <c r="H627" s="100"/>
      <c r="K627" s="5"/>
      <c r="L627" s="5"/>
      <c r="M627" s="5"/>
      <c r="N627" s="5"/>
      <c r="O627" s="5"/>
      <c r="P627" s="5"/>
      <c r="Q627" s="5"/>
    </row>
    <row r="628" spans="1:17" ht="15.75" customHeight="1">
      <c r="A628" s="272"/>
      <c r="B628" s="29" t="s">
        <v>98</v>
      </c>
      <c r="C628" s="98"/>
      <c r="D628" s="98"/>
      <c r="E628" s="31"/>
      <c r="F628" s="99">
        <v>1.8</v>
      </c>
      <c r="G628" s="99">
        <v>1.8</v>
      </c>
      <c r="H628" s="100"/>
      <c r="J628" s="101"/>
      <c r="K628" s="5"/>
      <c r="L628" s="5"/>
      <c r="M628" s="5"/>
      <c r="N628" s="5"/>
      <c r="O628" s="5"/>
      <c r="P628" s="5"/>
      <c r="Q628" s="5"/>
    </row>
    <row r="629" spans="1:17" ht="15.75" customHeight="1">
      <c r="A629" s="140">
        <v>9</v>
      </c>
      <c r="B629" s="112" t="s">
        <v>107</v>
      </c>
      <c r="C629" s="95">
        <f>C630</f>
        <v>46</v>
      </c>
      <c r="D629" s="95"/>
      <c r="E629" s="40"/>
      <c r="F629" s="96">
        <f>F630</f>
        <v>0.66</v>
      </c>
      <c r="G629" s="96">
        <f>G630</f>
        <v>0.66</v>
      </c>
      <c r="H629" s="97">
        <f>H630</f>
        <v>0</v>
      </c>
      <c r="K629" s="5"/>
      <c r="L629" s="5"/>
      <c r="M629" s="5"/>
      <c r="N629" s="5"/>
      <c r="O629" s="5"/>
      <c r="P629" s="5"/>
      <c r="Q629" s="5"/>
    </row>
    <row r="630" spans="1:17" ht="15.75" customHeight="1">
      <c r="A630" s="273"/>
      <c r="B630" s="49" t="s">
        <v>95</v>
      </c>
      <c r="C630" s="126">
        <v>46</v>
      </c>
      <c r="D630" s="126"/>
      <c r="E630" s="83">
        <f t="shared" si="34"/>
        <v>14.347826086956523</v>
      </c>
      <c r="F630" s="127">
        <v>0.66</v>
      </c>
      <c r="G630" s="127">
        <v>0.66</v>
      </c>
      <c r="H630" s="128"/>
      <c r="K630" s="5"/>
      <c r="L630" s="5"/>
      <c r="M630" s="5"/>
      <c r="N630" s="5"/>
      <c r="O630" s="5"/>
      <c r="P630" s="5"/>
      <c r="Q630" s="5"/>
    </row>
    <row r="631" spans="1:17" ht="15.75" customHeight="1">
      <c r="A631" s="276">
        <v>10</v>
      </c>
      <c r="B631" s="112" t="s">
        <v>51</v>
      </c>
      <c r="C631" s="95">
        <f>SUM(C632:C633)</f>
        <v>12</v>
      </c>
      <c r="D631" s="95"/>
      <c r="E631" s="40"/>
      <c r="F631" s="96">
        <f>SUM(F632:F633)</f>
        <v>0.9490000000000001</v>
      </c>
      <c r="G631" s="96">
        <f>SUM(G632:G633)</f>
        <v>0.9490000000000001</v>
      </c>
      <c r="H631" s="97">
        <f>SUM(H632:H633)</f>
        <v>0</v>
      </c>
      <c r="K631" s="5"/>
      <c r="L631" s="5"/>
      <c r="M631" s="5"/>
      <c r="N631" s="5"/>
      <c r="O631" s="5"/>
      <c r="P631" s="5"/>
      <c r="Q631" s="5"/>
    </row>
    <row r="632" spans="1:17" ht="15.75" customHeight="1">
      <c r="A632" s="272"/>
      <c r="B632" s="29" t="s">
        <v>95</v>
      </c>
      <c r="C632" s="98">
        <v>12</v>
      </c>
      <c r="D632" s="98"/>
      <c r="E632" s="31">
        <f t="shared" si="34"/>
        <v>43.25000000000001</v>
      </c>
      <c r="F632" s="99">
        <v>0.519</v>
      </c>
      <c r="G632" s="99">
        <v>0.519</v>
      </c>
      <c r="H632" s="100"/>
      <c r="P632" s="5"/>
      <c r="Q632" s="5"/>
    </row>
    <row r="633" spans="1:17" ht="15.75" customHeight="1" thickBot="1">
      <c r="A633" s="272"/>
      <c r="B633" s="29" t="s">
        <v>98</v>
      </c>
      <c r="C633" s="98"/>
      <c r="D633" s="98"/>
      <c r="E633" s="31"/>
      <c r="F633" s="99">
        <v>0.43</v>
      </c>
      <c r="G633" s="99">
        <v>0.43</v>
      </c>
      <c r="H633" s="100"/>
      <c r="P633" s="5"/>
      <c r="Q633" s="5"/>
    </row>
    <row r="634" spans="1:17" ht="15.75" customHeight="1" thickBot="1">
      <c r="A634" s="326" t="s">
        <v>48</v>
      </c>
      <c r="B634" s="327" t="s">
        <v>131</v>
      </c>
      <c r="C634" s="328">
        <f>C609+C614+C618+C620+C622+C624+C626+C629+C631+C612</f>
        <v>2690</v>
      </c>
      <c r="D634" s="328">
        <f>D609+D614+D618+D620+D622+D624+D626+D629+D631</f>
        <v>0</v>
      </c>
      <c r="E634" s="328"/>
      <c r="F634" s="328">
        <f>F609+F614+F618+F620+F622+F624+F626+F629+F631+F612</f>
        <v>73.043</v>
      </c>
      <c r="G634" s="328">
        <f>G609+G614+G618+G620+G622+G624+G626+G629+G631+G612</f>
        <v>71.221</v>
      </c>
      <c r="H634" s="469">
        <f>H609+H614+H618+H620+H622+H624+H626+H629+H631+H612</f>
        <v>0</v>
      </c>
      <c r="Q634" s="5"/>
    </row>
    <row r="635" spans="1:17" ht="15.75" customHeight="1">
      <c r="A635" s="279"/>
      <c r="B635" s="130" t="s">
        <v>55</v>
      </c>
      <c r="C635" s="131"/>
      <c r="D635" s="131"/>
      <c r="E635" s="55" t="s">
        <v>5</v>
      </c>
      <c r="F635" s="132"/>
      <c r="G635" s="132"/>
      <c r="H635" s="133"/>
      <c r="P635" s="5"/>
      <c r="Q635" s="5"/>
    </row>
    <row r="636" spans="1:17" ht="15.75" customHeight="1">
      <c r="A636" s="140">
        <v>1</v>
      </c>
      <c r="B636" s="38" t="s">
        <v>24</v>
      </c>
      <c r="C636" s="95">
        <f>SUM(C637)</f>
        <v>2410</v>
      </c>
      <c r="D636" s="429"/>
      <c r="E636" s="58">
        <f>F636/C636*1000</f>
        <v>7.070539419087137</v>
      </c>
      <c r="F636" s="96">
        <f>SUM(F637)</f>
        <v>17.04</v>
      </c>
      <c r="G636" s="96">
        <f>SUM(G637)</f>
        <v>8.52</v>
      </c>
      <c r="H636" s="97">
        <f>SUM(H637)</f>
        <v>0</v>
      </c>
      <c r="P636" s="5"/>
      <c r="Q636" s="5"/>
    </row>
    <row r="637" spans="1:17" ht="15.75" customHeight="1">
      <c r="A637" s="579"/>
      <c r="B637" s="49" t="s">
        <v>97</v>
      </c>
      <c r="C637" s="102">
        <v>2410</v>
      </c>
      <c r="D637" s="102"/>
      <c r="E637" s="45">
        <f>F637/C637*1000</f>
        <v>7.070539419087137</v>
      </c>
      <c r="F637" s="103">
        <v>17.04</v>
      </c>
      <c r="G637" s="103">
        <v>8.52</v>
      </c>
      <c r="H637" s="104"/>
      <c r="P637" s="5"/>
      <c r="Q637" s="5"/>
    </row>
    <row r="638" spans="1:17" ht="15.75" customHeight="1">
      <c r="A638" s="140">
        <v>2</v>
      </c>
      <c r="B638" s="112" t="s">
        <v>25</v>
      </c>
      <c r="C638" s="95">
        <f>SUM(C639:C639)</f>
        <v>0</v>
      </c>
      <c r="D638" s="95"/>
      <c r="E638" s="40"/>
      <c r="F638" s="96">
        <f>SUM(F639:F639)</f>
        <v>0.1</v>
      </c>
      <c r="G638" s="96">
        <f>SUM(G639:G639)</f>
        <v>0</v>
      </c>
      <c r="H638" s="97">
        <f>SUM(H639:H639)</f>
        <v>0</v>
      </c>
      <c r="K638" s="5"/>
      <c r="L638" s="5"/>
      <c r="M638" s="5"/>
      <c r="N638" s="5"/>
      <c r="O638" s="5"/>
      <c r="P638" s="5"/>
      <c r="Q638" s="5"/>
    </row>
    <row r="639" spans="1:17" ht="15.75" customHeight="1">
      <c r="A639" s="275"/>
      <c r="B639" s="34" t="s">
        <v>99</v>
      </c>
      <c r="C639" s="109"/>
      <c r="D639" s="109"/>
      <c r="E639" s="52"/>
      <c r="F639" s="110">
        <v>0.1</v>
      </c>
      <c r="G639" s="110">
        <v>0</v>
      </c>
      <c r="H639" s="111"/>
      <c r="K639" s="5"/>
      <c r="L639" s="5"/>
      <c r="M639" s="5"/>
      <c r="N639" s="5"/>
      <c r="O639" s="5"/>
      <c r="P639" s="5"/>
      <c r="Q639" s="5"/>
    </row>
    <row r="640" spans="1:17" ht="15.75" customHeight="1">
      <c r="A640" s="140">
        <v>3</v>
      </c>
      <c r="B640" s="38" t="s">
        <v>37</v>
      </c>
      <c r="C640" s="95">
        <f>SUM(C641)</f>
        <v>2845</v>
      </c>
      <c r="D640" s="95"/>
      <c r="E640" s="40">
        <f>F640/C640*1000</f>
        <v>3.3708260105448153</v>
      </c>
      <c r="F640" s="96">
        <f>SUM(F641)</f>
        <v>9.59</v>
      </c>
      <c r="G640" s="96">
        <f>SUM(G641)</f>
        <v>4.795</v>
      </c>
      <c r="H640" s="97">
        <f>SUM(H641)</f>
        <v>0</v>
      </c>
      <c r="K640" s="5"/>
      <c r="L640" s="5"/>
      <c r="M640" s="5"/>
      <c r="N640" s="5"/>
      <c r="O640" s="5"/>
      <c r="P640" s="5"/>
      <c r="Q640" s="5"/>
    </row>
    <row r="641" spans="1:17" ht="15.75" customHeight="1">
      <c r="A641" s="273"/>
      <c r="B641" s="49" t="s">
        <v>97</v>
      </c>
      <c r="C641" s="102">
        <v>2845</v>
      </c>
      <c r="D641" s="102"/>
      <c r="E641" s="45">
        <f>F641/C641*1000</f>
        <v>3.3708260105448153</v>
      </c>
      <c r="F641" s="103">
        <v>9.59</v>
      </c>
      <c r="G641" s="103">
        <v>4.795</v>
      </c>
      <c r="H641" s="104"/>
      <c r="K641" s="5"/>
      <c r="L641" s="5"/>
      <c r="M641" s="5"/>
      <c r="N641" s="5"/>
      <c r="O641" s="5"/>
      <c r="P641" s="5"/>
      <c r="Q641" s="5"/>
    </row>
    <row r="642" spans="1:17" ht="15.75" customHeight="1">
      <c r="A642" s="140">
        <v>4</v>
      </c>
      <c r="B642" s="112" t="s">
        <v>210</v>
      </c>
      <c r="C642" s="95">
        <f>SUM(C643:C643)</f>
        <v>0</v>
      </c>
      <c r="D642" s="95"/>
      <c r="E642" s="40"/>
      <c r="F642" s="96">
        <f>SUM(F643:F643)</f>
        <v>0.2</v>
      </c>
      <c r="G642" s="96">
        <f>SUM(G643:G643)</f>
        <v>0.2</v>
      </c>
      <c r="H642" s="97">
        <f>SUM(H643:H643)</f>
        <v>0</v>
      </c>
      <c r="K642" s="5"/>
      <c r="L642" s="5"/>
      <c r="M642" s="5"/>
      <c r="N642" s="5"/>
      <c r="O642" s="5"/>
      <c r="P642" s="5"/>
      <c r="Q642" s="5"/>
    </row>
    <row r="643" spans="1:17" ht="15.75" customHeight="1">
      <c r="A643" s="272"/>
      <c r="B643" s="29" t="s">
        <v>163</v>
      </c>
      <c r="C643" s="98"/>
      <c r="D643" s="98"/>
      <c r="E643" s="31"/>
      <c r="F643" s="99">
        <v>0.2</v>
      </c>
      <c r="G643" s="99">
        <v>0.2</v>
      </c>
      <c r="H643" s="100"/>
      <c r="K643" s="5"/>
      <c r="L643" s="5"/>
      <c r="M643" s="5"/>
      <c r="N643" s="5"/>
      <c r="O643" s="5"/>
      <c r="P643" s="5"/>
      <c r="Q643" s="5"/>
    </row>
    <row r="644" spans="1:17" ht="15.75" customHeight="1">
      <c r="A644" s="140">
        <v>5</v>
      </c>
      <c r="B644" s="112" t="s">
        <v>174</v>
      </c>
      <c r="C644" s="115">
        <f>C645</f>
        <v>96</v>
      </c>
      <c r="D644" s="115"/>
      <c r="E644" s="142">
        <f>F644/C644*1000</f>
        <v>3.2291666666666665</v>
      </c>
      <c r="F644" s="134">
        <f>F645</f>
        <v>0.31</v>
      </c>
      <c r="G644" s="134">
        <f>G645</f>
        <v>0.31</v>
      </c>
      <c r="H644" s="135">
        <f>H645</f>
        <v>0</v>
      </c>
      <c r="L644" s="5"/>
      <c r="M644" s="5"/>
      <c r="N644" s="5"/>
      <c r="O644" s="5"/>
      <c r="P644" s="5"/>
      <c r="Q644" s="5"/>
    </row>
    <row r="645" spans="1:17" ht="15.75" customHeight="1" thickBot="1">
      <c r="A645" s="280"/>
      <c r="B645" s="49" t="s">
        <v>95</v>
      </c>
      <c r="C645" s="121">
        <v>96</v>
      </c>
      <c r="D645" s="121"/>
      <c r="E645" s="141">
        <f>F645/C645*1000</f>
        <v>3.2291666666666665</v>
      </c>
      <c r="F645" s="122">
        <v>0.31</v>
      </c>
      <c r="G645" s="122">
        <v>0.31</v>
      </c>
      <c r="H645" s="123"/>
      <c r="L645" s="5"/>
      <c r="M645" s="5"/>
      <c r="N645" s="5"/>
      <c r="O645" s="5"/>
      <c r="P645" s="5"/>
      <c r="Q645" s="5"/>
    </row>
    <row r="646" spans="1:17" ht="15.75" customHeight="1" thickBot="1">
      <c r="A646" s="323" t="s">
        <v>48</v>
      </c>
      <c r="B646" s="324" t="s">
        <v>133</v>
      </c>
      <c r="C646" s="325">
        <f>C636+C638+C640+C642+C644</f>
        <v>5351</v>
      </c>
      <c r="D646" s="325">
        <f>D636+D638+D640+D642+D644</f>
        <v>0</v>
      </c>
      <c r="E646" s="325"/>
      <c r="F646" s="325">
        <f>F636+F638+F640+F642+F644</f>
        <v>27.24</v>
      </c>
      <c r="G646" s="325">
        <f>G636+G638+G640+G642+G644</f>
        <v>13.825</v>
      </c>
      <c r="H646" s="470">
        <f>H636+H638+H640+H642+H644</f>
        <v>0</v>
      </c>
      <c r="L646" s="5"/>
      <c r="M646" s="5"/>
      <c r="N646" s="5"/>
      <c r="O646" s="5"/>
      <c r="P646" s="5"/>
      <c r="Q646" s="5"/>
    </row>
    <row r="647" spans="1:17" ht="15.75" customHeight="1">
      <c r="A647" s="279"/>
      <c r="B647" s="130" t="s">
        <v>52</v>
      </c>
      <c r="C647" s="131"/>
      <c r="D647" s="131"/>
      <c r="E647" s="55" t="s">
        <v>5</v>
      </c>
      <c r="F647" s="132"/>
      <c r="G647" s="132"/>
      <c r="H647" s="133"/>
      <c r="L647" s="5"/>
      <c r="M647" s="5"/>
      <c r="N647" s="5"/>
      <c r="O647" s="5"/>
      <c r="P647" s="5"/>
      <c r="Q647" s="5"/>
    </row>
    <row r="648" spans="1:11" s="65" customFormat="1" ht="15.75" customHeight="1">
      <c r="A648" s="140">
        <v>1</v>
      </c>
      <c r="B648" s="38" t="s">
        <v>119</v>
      </c>
      <c r="C648" s="95">
        <f>SUM(C649)</f>
        <v>18</v>
      </c>
      <c r="D648" s="95"/>
      <c r="E648" s="40">
        <f>F648/C648*1000</f>
        <v>5.555555555555555</v>
      </c>
      <c r="F648" s="96">
        <f>SUM(F649)</f>
        <v>0.1</v>
      </c>
      <c r="G648" s="96">
        <f>SUM(G649)</f>
        <v>0.1</v>
      </c>
      <c r="H648" s="97">
        <f>SUM(H649)</f>
        <v>0</v>
      </c>
      <c r="J648" s="145"/>
      <c r="K648" s="66"/>
    </row>
    <row r="649" spans="1:17" ht="15.75" customHeight="1">
      <c r="A649" s="273"/>
      <c r="B649" s="49" t="s">
        <v>121</v>
      </c>
      <c r="C649" s="102">
        <v>18</v>
      </c>
      <c r="D649" s="102"/>
      <c r="E649" s="45">
        <f>F649/C649*1000</f>
        <v>5.555555555555555</v>
      </c>
      <c r="F649" s="103">
        <v>0.1</v>
      </c>
      <c r="G649" s="103">
        <v>0.1</v>
      </c>
      <c r="H649" s="104"/>
      <c r="L649" s="5"/>
      <c r="M649" s="5"/>
      <c r="N649" s="5"/>
      <c r="O649" s="5"/>
      <c r="P649" s="5"/>
      <c r="Q649" s="5"/>
    </row>
    <row r="650" spans="1:11" s="65" customFormat="1" ht="15.75" customHeight="1">
      <c r="A650" s="140">
        <v>2</v>
      </c>
      <c r="B650" s="38" t="s">
        <v>120</v>
      </c>
      <c r="C650" s="95">
        <f>C651</f>
        <v>18</v>
      </c>
      <c r="D650" s="95"/>
      <c r="E650" s="40">
        <f>F650/C650*1000</f>
        <v>11.666666666666666</v>
      </c>
      <c r="F650" s="96">
        <f>F651</f>
        <v>0.21</v>
      </c>
      <c r="G650" s="96">
        <f>G651</f>
        <v>0.21</v>
      </c>
      <c r="H650" s="97">
        <f>H651</f>
        <v>0</v>
      </c>
      <c r="K650" s="66"/>
    </row>
    <row r="651" spans="1:17" ht="15.75" customHeight="1">
      <c r="A651" s="273"/>
      <c r="B651" s="49" t="s">
        <v>95</v>
      </c>
      <c r="C651" s="102">
        <v>18</v>
      </c>
      <c r="D651" s="102"/>
      <c r="E651" s="45">
        <f>F651/C651*1000</f>
        <v>11.666666666666666</v>
      </c>
      <c r="F651" s="103">
        <v>0.21</v>
      </c>
      <c r="G651" s="103">
        <v>0.21</v>
      </c>
      <c r="H651" s="104"/>
      <c r="L651" s="5"/>
      <c r="M651" s="5"/>
      <c r="N651" s="5"/>
      <c r="O651" s="5"/>
      <c r="P651" s="5"/>
      <c r="Q651" s="5"/>
    </row>
    <row r="652" spans="1:17" ht="15.75" customHeight="1">
      <c r="A652" s="281">
        <v>3</v>
      </c>
      <c r="B652" s="105" t="s">
        <v>126</v>
      </c>
      <c r="C652" s="106">
        <f>SUM(C653:C653)</f>
        <v>40</v>
      </c>
      <c r="D652" s="106"/>
      <c r="E652" s="106"/>
      <c r="F652" s="107">
        <f>SUM(F653:F653)</f>
        <v>1.595</v>
      </c>
      <c r="G652" s="107">
        <f>SUM(G653:G653)</f>
        <v>1.595</v>
      </c>
      <c r="H652" s="108"/>
      <c r="L652" s="5"/>
      <c r="M652" s="5"/>
      <c r="N652" s="5"/>
      <c r="O652" s="5"/>
      <c r="P652" s="5"/>
      <c r="Q652" s="5"/>
    </row>
    <row r="653" spans="1:17" ht="15.75" customHeight="1">
      <c r="A653" s="280"/>
      <c r="B653" s="120" t="s">
        <v>99</v>
      </c>
      <c r="C653" s="102">
        <v>40</v>
      </c>
      <c r="D653" s="102"/>
      <c r="E653" s="45">
        <f>F653/C653*1000</f>
        <v>39.875</v>
      </c>
      <c r="F653" s="103">
        <v>1.595</v>
      </c>
      <c r="G653" s="103">
        <v>1.595</v>
      </c>
      <c r="H653" s="104"/>
      <c r="L653" s="5"/>
      <c r="M653" s="5"/>
      <c r="N653" s="5"/>
      <c r="O653" s="5"/>
      <c r="P653" s="5"/>
      <c r="Q653" s="5"/>
    </row>
    <row r="654" spans="1:17" ht="15.75" customHeight="1">
      <c r="A654" s="281">
        <v>4</v>
      </c>
      <c r="B654" s="105" t="s">
        <v>122</v>
      </c>
      <c r="C654" s="106">
        <f>SUM(C655)</f>
        <v>12</v>
      </c>
      <c r="D654" s="106"/>
      <c r="E654" s="72">
        <f>F654/C654*1000</f>
        <v>2.5</v>
      </c>
      <c r="F654" s="107">
        <f>SUM(F655)</f>
        <v>0.03</v>
      </c>
      <c r="G654" s="107">
        <f>SUM(G655)</f>
        <v>0.03</v>
      </c>
      <c r="H654" s="108">
        <f>SUM(H655)</f>
        <v>0</v>
      </c>
      <c r="L654" s="5"/>
      <c r="M654" s="5"/>
      <c r="N654" s="5"/>
      <c r="O654" s="5"/>
      <c r="P654" s="5"/>
      <c r="Q654" s="5"/>
    </row>
    <row r="655" spans="1:17" ht="15.75" customHeight="1">
      <c r="A655" s="280"/>
      <c r="B655" s="120" t="s">
        <v>95</v>
      </c>
      <c r="C655" s="102">
        <v>12</v>
      </c>
      <c r="D655" s="102"/>
      <c r="E655" s="45">
        <f>F655/C655*1000</f>
        <v>2.5</v>
      </c>
      <c r="F655" s="103">
        <v>0.03</v>
      </c>
      <c r="G655" s="103">
        <v>0.03</v>
      </c>
      <c r="H655" s="104"/>
      <c r="L655" s="5"/>
      <c r="M655" s="5"/>
      <c r="N655" s="5"/>
      <c r="O655" s="5"/>
      <c r="P655" s="5"/>
      <c r="Q655" s="5"/>
    </row>
    <row r="656" spans="1:17" ht="15.75" customHeight="1">
      <c r="A656" s="276">
        <v>5</v>
      </c>
      <c r="B656" s="112" t="s">
        <v>123</v>
      </c>
      <c r="C656" s="95">
        <f>SUM(C657)</f>
        <v>27</v>
      </c>
      <c r="D656" s="95"/>
      <c r="E656" s="58"/>
      <c r="F656" s="96">
        <f>SUM(F657)</f>
        <v>0.081</v>
      </c>
      <c r="G656" s="96">
        <f>SUM(G657)</f>
        <v>0.081</v>
      </c>
      <c r="H656" s="97">
        <f>SUM(H657)</f>
        <v>0</v>
      </c>
      <c r="L656" s="5"/>
      <c r="M656" s="5"/>
      <c r="N656" s="5"/>
      <c r="O656" s="5"/>
      <c r="P656" s="5"/>
      <c r="Q656" s="5"/>
    </row>
    <row r="657" spans="1:17" ht="15.75" customHeight="1">
      <c r="A657" s="280"/>
      <c r="B657" s="49" t="s">
        <v>95</v>
      </c>
      <c r="C657" s="102">
        <v>27</v>
      </c>
      <c r="D657" s="102"/>
      <c r="E657" s="45">
        <f>F657/C657*1000</f>
        <v>3</v>
      </c>
      <c r="F657" s="103">
        <v>0.081</v>
      </c>
      <c r="G657" s="103">
        <v>0.081</v>
      </c>
      <c r="H657" s="104"/>
      <c r="L657" s="5"/>
      <c r="M657" s="5"/>
      <c r="N657" s="5"/>
      <c r="O657" s="5"/>
      <c r="P657" s="5"/>
      <c r="Q657" s="5"/>
    </row>
    <row r="658" spans="1:17" ht="15" customHeight="1">
      <c r="A658" s="274">
        <v>6</v>
      </c>
      <c r="B658" s="50" t="s">
        <v>124</v>
      </c>
      <c r="C658" s="106">
        <f>SUM(C659)</f>
        <v>60</v>
      </c>
      <c r="D658" s="106"/>
      <c r="E658" s="72">
        <f>F658/C658*1000</f>
        <v>2</v>
      </c>
      <c r="F658" s="107">
        <f>SUM(F659)</f>
        <v>0.12</v>
      </c>
      <c r="G658" s="107">
        <f>SUM(G659)</f>
        <v>0.12</v>
      </c>
      <c r="H658" s="108">
        <f>SUM(H659)</f>
        <v>0</v>
      </c>
      <c r="J658" s="101"/>
      <c r="L658" s="5"/>
      <c r="M658" s="5"/>
      <c r="N658" s="5"/>
      <c r="O658" s="5"/>
      <c r="P658" s="5"/>
      <c r="Q658" s="5"/>
    </row>
    <row r="659" spans="1:17" ht="15" customHeight="1" thickBot="1">
      <c r="A659" s="275"/>
      <c r="B659" s="34" t="s">
        <v>95</v>
      </c>
      <c r="C659" s="109">
        <v>60</v>
      </c>
      <c r="D659" s="109"/>
      <c r="E659" s="52">
        <f>F659/C659*1000</f>
        <v>2</v>
      </c>
      <c r="F659" s="110">
        <v>0.12</v>
      </c>
      <c r="G659" s="110">
        <v>0.12</v>
      </c>
      <c r="H659" s="111"/>
      <c r="L659" s="5"/>
      <c r="M659" s="5"/>
      <c r="N659" s="5"/>
      <c r="O659" s="5"/>
      <c r="P659" s="5"/>
      <c r="Q659" s="5"/>
    </row>
    <row r="660" spans="1:17" ht="15.75" customHeight="1" thickBot="1">
      <c r="A660" s="329" t="s">
        <v>48</v>
      </c>
      <c r="B660" s="330" t="s">
        <v>132</v>
      </c>
      <c r="C660" s="331">
        <f>C648+C650+C652+C654+C656+C658</f>
        <v>175</v>
      </c>
      <c r="D660" s="331"/>
      <c r="E660" s="331"/>
      <c r="F660" s="331">
        <f>F648+F650+F652+F654+F656+F658</f>
        <v>2.136</v>
      </c>
      <c r="G660" s="331">
        <f>G648+G650+G652+G654+G656+G658</f>
        <v>2.136</v>
      </c>
      <c r="H660" s="332">
        <f>H648+H650+H652+H654+H656+H658</f>
        <v>0</v>
      </c>
      <c r="L660" s="5"/>
      <c r="M660" s="5"/>
      <c r="N660" s="5"/>
      <c r="O660" s="5"/>
      <c r="P660" s="5"/>
      <c r="Q660" s="5"/>
    </row>
    <row r="661" spans="1:17" ht="15.75" customHeight="1" thickBot="1">
      <c r="A661" s="333" t="s">
        <v>105</v>
      </c>
      <c r="B661" s="334" t="s">
        <v>68</v>
      </c>
      <c r="C661" s="335">
        <f>C634+C646+C660</f>
        <v>8216</v>
      </c>
      <c r="D661" s="335"/>
      <c r="E661" s="335"/>
      <c r="F661" s="335">
        <f>F634+F646+F660</f>
        <v>102.419</v>
      </c>
      <c r="G661" s="335">
        <f>G634+G646+G660</f>
        <v>87.182</v>
      </c>
      <c r="H661" s="336">
        <f>H634+H646+H660</f>
        <v>0</v>
      </c>
      <c r="L661" s="5"/>
      <c r="M661" s="5"/>
      <c r="N661" s="5"/>
      <c r="O661" s="5"/>
      <c r="P661" s="5"/>
      <c r="Q661" s="5"/>
    </row>
    <row r="662" spans="1:8" ht="15.75" customHeight="1">
      <c r="A662" s="282" t="s">
        <v>198</v>
      </c>
      <c r="B662" s="147" t="s">
        <v>80</v>
      </c>
      <c r="C662" s="136"/>
      <c r="D662" s="136"/>
      <c r="E662" s="148"/>
      <c r="F662" s="137"/>
      <c r="G662" s="137"/>
      <c r="H662" s="138"/>
    </row>
    <row r="663" spans="1:15" ht="15.75" customHeight="1">
      <c r="A663" s="283"/>
      <c r="B663" s="150" t="s">
        <v>54</v>
      </c>
      <c r="C663" s="151"/>
      <c r="D663" s="151"/>
      <c r="E663" s="152"/>
      <c r="F663" s="153"/>
      <c r="G663" s="153"/>
      <c r="H663" s="154"/>
      <c r="K663" s="101"/>
      <c r="L663" s="101"/>
      <c r="M663" s="101"/>
      <c r="N663" s="101"/>
      <c r="O663" s="101"/>
    </row>
    <row r="664" spans="1:15" ht="15.75" customHeight="1">
      <c r="A664" s="140">
        <v>1</v>
      </c>
      <c r="B664" s="38" t="s">
        <v>17</v>
      </c>
      <c r="C664" s="95">
        <f>SUM(C665)</f>
        <v>0</v>
      </c>
      <c r="D664" s="95"/>
      <c r="E664" s="40"/>
      <c r="F664" s="96">
        <f>SUM(F665)</f>
        <v>10.264</v>
      </c>
      <c r="G664" s="96">
        <f>SUM(G665)</f>
        <v>0</v>
      </c>
      <c r="H664" s="97">
        <f>SUM(H665)</f>
        <v>0</v>
      </c>
      <c r="K664" s="101"/>
      <c r="L664" s="101"/>
      <c r="M664" s="101"/>
      <c r="N664" s="101"/>
      <c r="O664" s="101"/>
    </row>
    <row r="665" spans="1:15" ht="15.75" customHeight="1">
      <c r="A665" s="273"/>
      <c r="B665" s="29" t="s">
        <v>163</v>
      </c>
      <c r="C665" s="102"/>
      <c r="D665" s="102"/>
      <c r="E665" s="45"/>
      <c r="F665" s="103">
        <v>10.264</v>
      </c>
      <c r="G665" s="103"/>
      <c r="H665" s="104"/>
      <c r="K665" s="101"/>
      <c r="L665" s="101"/>
      <c r="M665" s="101"/>
      <c r="N665" s="101"/>
      <c r="O665" s="101"/>
    </row>
    <row r="666" spans="1:17" ht="15.75" customHeight="1">
      <c r="A666" s="140">
        <v>2</v>
      </c>
      <c r="B666" s="38" t="s">
        <v>91</v>
      </c>
      <c r="C666" s="96">
        <f>SUM(C667)</f>
        <v>40</v>
      </c>
      <c r="D666" s="95"/>
      <c r="E666" s="40">
        <f>F666/C666*1000</f>
        <v>11</v>
      </c>
      <c r="F666" s="96">
        <f>SUM(F667)</f>
        <v>0.44</v>
      </c>
      <c r="G666" s="96">
        <f>SUM(G667)</f>
        <v>0.44</v>
      </c>
      <c r="H666" s="97">
        <f>SUM(H667)</f>
        <v>0</v>
      </c>
      <c r="K666" s="5"/>
      <c r="L666" s="5"/>
      <c r="N666" s="5"/>
      <c r="O666" s="5"/>
      <c r="P666" s="5"/>
      <c r="Q666" s="5"/>
    </row>
    <row r="667" spans="1:17" ht="15.75" customHeight="1">
      <c r="A667" s="273"/>
      <c r="B667" s="29" t="s">
        <v>99</v>
      </c>
      <c r="C667" s="102">
        <v>40</v>
      </c>
      <c r="D667" s="102"/>
      <c r="E667" s="45">
        <f>F667/C667*1000</f>
        <v>11</v>
      </c>
      <c r="F667" s="103">
        <v>0.44</v>
      </c>
      <c r="G667" s="103">
        <v>0.44</v>
      </c>
      <c r="H667" s="104"/>
      <c r="J667" s="101"/>
      <c r="K667" s="5"/>
      <c r="L667" s="5"/>
      <c r="N667" s="5"/>
      <c r="O667" s="5"/>
      <c r="P667" s="5"/>
      <c r="Q667" s="5"/>
    </row>
    <row r="668" spans="1:17" ht="15.75" customHeight="1">
      <c r="A668" s="140">
        <v>3</v>
      </c>
      <c r="B668" s="112" t="s">
        <v>93</v>
      </c>
      <c r="C668" s="96">
        <f>SUM(C669:C669)</f>
        <v>0</v>
      </c>
      <c r="D668" s="95"/>
      <c r="E668" s="155"/>
      <c r="F668" s="96">
        <f>SUM(F669:F669)</f>
        <v>1.517</v>
      </c>
      <c r="G668" s="96">
        <f>SUM(G669:G669)</f>
        <v>1.517</v>
      </c>
      <c r="H668" s="97">
        <f>SUM(H669:H669)</f>
        <v>0</v>
      </c>
      <c r="K668" s="5"/>
      <c r="L668" s="5"/>
      <c r="M668" s="5"/>
      <c r="N668" s="5"/>
      <c r="O668" s="5"/>
      <c r="P668" s="5"/>
      <c r="Q668" s="5"/>
    </row>
    <row r="669" spans="1:17" ht="15.75" customHeight="1">
      <c r="A669" s="272"/>
      <c r="B669" s="29" t="s">
        <v>98</v>
      </c>
      <c r="C669" s="98"/>
      <c r="D669" s="98"/>
      <c r="E669" s="31"/>
      <c r="F669" s="99">
        <v>1.517</v>
      </c>
      <c r="G669" s="99">
        <v>1.517</v>
      </c>
      <c r="H669" s="100"/>
      <c r="M669" s="5"/>
      <c r="N669" s="5"/>
      <c r="O669" s="5"/>
      <c r="P669" s="5"/>
      <c r="Q669" s="5"/>
    </row>
    <row r="670" spans="1:17" ht="15.75" customHeight="1">
      <c r="A670" s="276">
        <v>4</v>
      </c>
      <c r="B670" s="38" t="s">
        <v>18</v>
      </c>
      <c r="C670" s="95">
        <f>SUM(C671:C671)</f>
        <v>0</v>
      </c>
      <c r="D670" s="95"/>
      <c r="E670" s="40"/>
      <c r="F670" s="96">
        <f>SUM(F671:F671)</f>
        <v>2.96</v>
      </c>
      <c r="G670" s="96">
        <f>SUM(G671:G671)</f>
        <v>0</v>
      </c>
      <c r="H670" s="97">
        <f>SUM(H671:H671)</f>
        <v>0</v>
      </c>
      <c r="M670" s="5"/>
      <c r="N670" s="5"/>
      <c r="O670" s="5"/>
      <c r="P670" s="5"/>
      <c r="Q670" s="5"/>
    </row>
    <row r="671" spans="1:17" ht="15.75" customHeight="1">
      <c r="A671" s="272"/>
      <c r="B671" s="29" t="s">
        <v>98</v>
      </c>
      <c r="C671" s="98"/>
      <c r="D671" s="98"/>
      <c r="E671" s="31"/>
      <c r="F671" s="99">
        <v>2.96</v>
      </c>
      <c r="G671" s="99"/>
      <c r="H671" s="100"/>
      <c r="M671" s="5"/>
      <c r="N671" s="5"/>
      <c r="O671" s="5"/>
      <c r="P671" s="5"/>
      <c r="Q671" s="5"/>
    </row>
    <row r="672" spans="1:17" ht="15.75" customHeight="1">
      <c r="A672" s="276">
        <v>5</v>
      </c>
      <c r="B672" s="112" t="s">
        <v>49</v>
      </c>
      <c r="C672" s="115">
        <f>SUM(C673:C673)</f>
        <v>120</v>
      </c>
      <c r="D672" s="115"/>
      <c r="E672" s="40">
        <f>F672/C672*1000</f>
        <v>1</v>
      </c>
      <c r="F672" s="134">
        <f>SUM(F673:F673)</f>
        <v>0.12</v>
      </c>
      <c r="G672" s="134">
        <f>SUM(G673:G673)</f>
        <v>0.12</v>
      </c>
      <c r="H672" s="135">
        <f>SUM(H673:H673)</f>
        <v>0</v>
      </c>
      <c r="M672" s="5"/>
      <c r="N672" s="5"/>
      <c r="O672" s="5"/>
      <c r="P672" s="5"/>
      <c r="Q672" s="5"/>
    </row>
    <row r="673" spans="1:17" ht="15.75" customHeight="1">
      <c r="A673" s="272"/>
      <c r="B673" s="29" t="s">
        <v>95</v>
      </c>
      <c r="C673" s="98">
        <v>120</v>
      </c>
      <c r="D673" s="98"/>
      <c r="E673" s="31">
        <f>F673/C673*1000</f>
        <v>1</v>
      </c>
      <c r="F673" s="99">
        <v>0.12</v>
      </c>
      <c r="G673" s="99">
        <v>0.12</v>
      </c>
      <c r="H673" s="100"/>
      <c r="M673" s="5"/>
      <c r="N673" s="5"/>
      <c r="O673" s="5"/>
      <c r="P673" s="5"/>
      <c r="Q673" s="5"/>
    </row>
    <row r="674" spans="1:17" ht="15.75" customHeight="1">
      <c r="A674" s="140">
        <v>6</v>
      </c>
      <c r="B674" s="112" t="s">
        <v>50</v>
      </c>
      <c r="C674" s="115">
        <f>SUM(C675:C675)</f>
        <v>0</v>
      </c>
      <c r="D674" s="115"/>
      <c r="E674" s="142"/>
      <c r="F674" s="134">
        <f>SUM(F675:F675)</f>
        <v>0.65</v>
      </c>
      <c r="G674" s="134">
        <f>SUM(G675:G675)</f>
        <v>0.65</v>
      </c>
      <c r="H674" s="135">
        <f>SUM(H675:H675)</f>
        <v>0</v>
      </c>
      <c r="N674" s="5"/>
      <c r="O674" s="5"/>
      <c r="P674" s="5"/>
      <c r="Q674" s="5"/>
    </row>
    <row r="675" spans="1:17" ht="15.75" customHeight="1">
      <c r="A675" s="274"/>
      <c r="B675" s="159" t="s">
        <v>98</v>
      </c>
      <c r="C675" s="160"/>
      <c r="D675" s="160"/>
      <c r="E675" s="161"/>
      <c r="F675" s="162">
        <v>0.65</v>
      </c>
      <c r="G675" s="162">
        <v>0.65</v>
      </c>
      <c r="H675" s="163"/>
      <c r="I675" s="101"/>
      <c r="J675" s="101"/>
      <c r="N675" s="5"/>
      <c r="O675" s="5"/>
      <c r="P675" s="5"/>
      <c r="Q675" s="5"/>
    </row>
    <row r="676" spans="1:17" ht="15.75" customHeight="1">
      <c r="A676" s="140">
        <v>7</v>
      </c>
      <c r="B676" s="112" t="s">
        <v>108</v>
      </c>
      <c r="C676" s="115">
        <f>SUM(C677:C677)</f>
        <v>0</v>
      </c>
      <c r="D676" s="115"/>
      <c r="E676" s="142"/>
      <c r="F676" s="134">
        <f>SUM(F677:F677)</f>
        <v>0.374</v>
      </c>
      <c r="G676" s="134">
        <f>SUM(G677:G677)</f>
        <v>0.374</v>
      </c>
      <c r="H676" s="135">
        <f>SUM(H677:H677)</f>
        <v>0</v>
      </c>
      <c r="N676" s="5"/>
      <c r="O676" s="5"/>
      <c r="P676" s="5"/>
      <c r="Q676" s="5"/>
    </row>
    <row r="677" spans="1:17" ht="15.75" customHeight="1">
      <c r="A677" s="277"/>
      <c r="B677" s="34" t="s">
        <v>150</v>
      </c>
      <c r="C677" s="109"/>
      <c r="D677" s="109"/>
      <c r="E677" s="31"/>
      <c r="F677" s="110">
        <v>0.374</v>
      </c>
      <c r="G677" s="110">
        <v>0.374</v>
      </c>
      <c r="H677" s="111"/>
      <c r="N677" s="5"/>
      <c r="O677" s="5"/>
      <c r="P677" s="5"/>
      <c r="Q677" s="5"/>
    </row>
    <row r="678" spans="1:17" ht="15.75" customHeight="1">
      <c r="A678" s="276">
        <v>8</v>
      </c>
      <c r="B678" s="112" t="s">
        <v>20</v>
      </c>
      <c r="C678" s="95">
        <f>SUM(C679:C681)</f>
        <v>1180</v>
      </c>
      <c r="D678" s="95"/>
      <c r="E678" s="40"/>
      <c r="F678" s="96">
        <f>SUM(F679:F681)</f>
        <v>86.45</v>
      </c>
      <c r="G678" s="96">
        <f>SUM(G679:G681)</f>
        <v>48.45</v>
      </c>
      <c r="H678" s="97">
        <f>SUM(H679:H681)</f>
        <v>0</v>
      </c>
      <c r="N678" s="5"/>
      <c r="O678" s="5"/>
      <c r="P678" s="5"/>
      <c r="Q678" s="5"/>
    </row>
    <row r="679" spans="1:17" ht="15.75" customHeight="1">
      <c r="A679" s="272"/>
      <c r="B679" s="29" t="s">
        <v>95</v>
      </c>
      <c r="C679" s="98">
        <v>380</v>
      </c>
      <c r="D679" s="98"/>
      <c r="E679" s="62">
        <f>F679/C679*1000</f>
        <v>27.499999999999996</v>
      </c>
      <c r="F679" s="99">
        <v>10.45</v>
      </c>
      <c r="G679" s="99">
        <v>10.45</v>
      </c>
      <c r="H679" s="100"/>
      <c r="N679" s="5"/>
      <c r="O679" s="5"/>
      <c r="P679" s="5"/>
      <c r="Q679" s="5"/>
    </row>
    <row r="680" spans="1:17" ht="15.75" customHeight="1">
      <c r="A680" s="272"/>
      <c r="B680" s="29" t="s">
        <v>98</v>
      </c>
      <c r="C680" s="98"/>
      <c r="D680" s="98"/>
      <c r="E680" s="31"/>
      <c r="F680" s="99">
        <v>40</v>
      </c>
      <c r="G680" s="99">
        <v>38</v>
      </c>
      <c r="H680" s="100"/>
      <c r="N680" s="5"/>
      <c r="O680" s="5"/>
      <c r="P680" s="5"/>
      <c r="Q680" s="5"/>
    </row>
    <row r="681" spans="1:17" ht="15.75" customHeight="1">
      <c r="A681" s="272"/>
      <c r="B681" s="29" t="s">
        <v>99</v>
      </c>
      <c r="C681" s="98">
        <v>800</v>
      </c>
      <c r="D681" s="98"/>
      <c r="E681" s="31">
        <f>F681/C681*1000</f>
        <v>45</v>
      </c>
      <c r="F681" s="99">
        <v>36</v>
      </c>
      <c r="G681" s="99"/>
      <c r="H681" s="100"/>
      <c r="K681" s="101"/>
      <c r="L681" s="101"/>
      <c r="N681" s="5"/>
      <c r="O681" s="5"/>
      <c r="P681" s="5"/>
      <c r="Q681" s="5"/>
    </row>
    <row r="682" spans="1:17" ht="15.75" customHeight="1">
      <c r="A682" s="276">
        <v>9</v>
      </c>
      <c r="B682" s="112" t="s">
        <v>51</v>
      </c>
      <c r="C682" s="95">
        <f>SUM(C683:C683)</f>
        <v>0</v>
      </c>
      <c r="D682" s="95"/>
      <c r="E682" s="40"/>
      <c r="F682" s="96">
        <f>SUM(F683:F683)</f>
        <v>2.477</v>
      </c>
      <c r="G682" s="96">
        <f>SUM(G683:G683)</f>
        <v>0</v>
      </c>
      <c r="H682" s="97">
        <f>SUM(H683:H683)</f>
        <v>0</v>
      </c>
      <c r="N682" s="5"/>
      <c r="O682" s="5"/>
      <c r="P682" s="5"/>
      <c r="Q682" s="5"/>
    </row>
    <row r="683" spans="1:17" ht="15.75" customHeight="1" thickBot="1">
      <c r="A683" s="272"/>
      <c r="B683" s="29" t="s">
        <v>98</v>
      </c>
      <c r="C683" s="98"/>
      <c r="D683" s="98"/>
      <c r="E683" s="31"/>
      <c r="F683" s="99">
        <v>2.477</v>
      </c>
      <c r="G683" s="99"/>
      <c r="H683" s="100"/>
      <c r="N683" s="5"/>
      <c r="O683" s="5"/>
      <c r="P683" s="5"/>
      <c r="Q683" s="5"/>
    </row>
    <row r="684" spans="1:17" ht="15.75" customHeight="1" thickBot="1">
      <c r="A684" s="326" t="s">
        <v>181</v>
      </c>
      <c r="B684" s="327" t="s">
        <v>131</v>
      </c>
      <c r="C684" s="337"/>
      <c r="D684" s="337"/>
      <c r="E684" s="337"/>
      <c r="F684" s="338">
        <f>F666+F668+F670+F672+F674+F676+F678+F682+F664</f>
        <v>105.252</v>
      </c>
      <c r="G684" s="338">
        <f>G666+G668+G670+G672+G674+G676+G678+G682+G664</f>
        <v>51.551</v>
      </c>
      <c r="H684" s="471">
        <f>H666+H668+H670+H672+H674+H676+H678+H682+H664</f>
        <v>0</v>
      </c>
      <c r="Q684" s="5"/>
    </row>
    <row r="685" spans="1:17" ht="15.75" customHeight="1">
      <c r="A685" s="279"/>
      <c r="B685" s="130" t="s">
        <v>55</v>
      </c>
      <c r="C685" s="131"/>
      <c r="D685" s="131"/>
      <c r="E685" s="55"/>
      <c r="F685" s="132"/>
      <c r="G685" s="132"/>
      <c r="H685" s="133"/>
      <c r="N685" s="5"/>
      <c r="O685" s="5"/>
      <c r="P685" s="5"/>
      <c r="Q685" s="5"/>
    </row>
    <row r="686" spans="1:17" ht="15.75" customHeight="1">
      <c r="A686" s="140">
        <v>1</v>
      </c>
      <c r="B686" s="112" t="s">
        <v>33</v>
      </c>
      <c r="C686" s="95"/>
      <c r="D686" s="95"/>
      <c r="E686" s="40"/>
      <c r="F686" s="96">
        <f>SUM(F687:F687)</f>
        <v>4.356</v>
      </c>
      <c r="G686" s="96">
        <f>SUM(G687:G687)</f>
        <v>0</v>
      </c>
      <c r="H686" s="97">
        <f>SUM(H687:H687)</f>
        <v>0</v>
      </c>
      <c r="K686" s="5"/>
      <c r="L686" s="5"/>
      <c r="M686" s="5"/>
      <c r="N686" s="5"/>
      <c r="O686" s="5"/>
      <c r="P686" s="5"/>
      <c r="Q686" s="5"/>
    </row>
    <row r="687" spans="1:17" ht="15.75" customHeight="1">
      <c r="A687" s="272"/>
      <c r="B687" s="29" t="s">
        <v>98</v>
      </c>
      <c r="C687" s="98"/>
      <c r="D687" s="98"/>
      <c r="E687" s="31"/>
      <c r="F687" s="99">
        <v>4.356</v>
      </c>
      <c r="G687" s="99"/>
      <c r="H687" s="100"/>
      <c r="J687" s="101"/>
      <c r="K687" s="5"/>
      <c r="L687" s="5"/>
      <c r="M687" s="5"/>
      <c r="N687" s="5"/>
      <c r="O687" s="5"/>
      <c r="P687" s="5"/>
      <c r="Q687" s="5"/>
    </row>
    <row r="688" spans="1:17" ht="15.75" customHeight="1">
      <c r="A688" s="140">
        <v>2</v>
      </c>
      <c r="B688" s="112" t="s">
        <v>137</v>
      </c>
      <c r="C688" s="95"/>
      <c r="D688" s="95"/>
      <c r="E688" s="40"/>
      <c r="F688" s="96">
        <f>SUM(F689:F689)</f>
        <v>1.26</v>
      </c>
      <c r="G688" s="96">
        <f>SUM(G689:G689)</f>
        <v>0</v>
      </c>
      <c r="H688" s="97">
        <f>SUM(H689:H689)</f>
        <v>0</v>
      </c>
      <c r="K688" s="5"/>
      <c r="L688" s="5"/>
      <c r="M688" s="5"/>
      <c r="N688" s="5"/>
      <c r="O688" s="5"/>
      <c r="P688" s="5"/>
      <c r="Q688" s="5"/>
    </row>
    <row r="689" spans="1:17" ht="15.75" customHeight="1">
      <c r="A689" s="274"/>
      <c r="B689" s="159" t="s">
        <v>98</v>
      </c>
      <c r="C689" s="156"/>
      <c r="D689" s="156"/>
      <c r="E689" s="62"/>
      <c r="F689" s="132">
        <v>1.26</v>
      </c>
      <c r="G689" s="157"/>
      <c r="H689" s="158"/>
      <c r="K689" s="5"/>
      <c r="L689" s="5"/>
      <c r="M689" s="5"/>
      <c r="N689" s="5"/>
      <c r="O689" s="5"/>
      <c r="P689" s="5"/>
      <c r="Q689" s="5"/>
    </row>
    <row r="690" spans="1:17" ht="15.75" customHeight="1">
      <c r="A690" s="140">
        <v>3</v>
      </c>
      <c r="B690" s="112" t="s">
        <v>134</v>
      </c>
      <c r="C690" s="95"/>
      <c r="D690" s="95"/>
      <c r="E690" s="40"/>
      <c r="F690" s="96">
        <f>SUM(F691:F691)</f>
        <v>0.25</v>
      </c>
      <c r="G690" s="96">
        <f>SUM(G691:G691)</f>
        <v>0</v>
      </c>
      <c r="H690" s="97">
        <f>SUM(H691:H691)</f>
        <v>0</v>
      </c>
      <c r="J690" s="6"/>
      <c r="K690" s="5"/>
      <c r="L690" s="5"/>
      <c r="M690" s="5"/>
      <c r="N690" s="5"/>
      <c r="O690" s="5"/>
      <c r="P690" s="5"/>
      <c r="Q690" s="5"/>
    </row>
    <row r="691" spans="1:17" ht="15.75" customHeight="1">
      <c r="A691" s="273"/>
      <c r="B691" s="29" t="s">
        <v>98</v>
      </c>
      <c r="C691" s="98"/>
      <c r="D691" s="98"/>
      <c r="E691" s="31"/>
      <c r="F691" s="99">
        <v>0.25</v>
      </c>
      <c r="G691" s="99"/>
      <c r="H691" s="100"/>
      <c r="K691" s="5"/>
      <c r="L691" s="5"/>
      <c r="M691" s="5"/>
      <c r="N691" s="5"/>
      <c r="O691" s="5"/>
      <c r="P691" s="5"/>
      <c r="Q691" s="5"/>
    </row>
    <row r="692" spans="1:17" ht="15.75" customHeight="1">
      <c r="A692" s="140">
        <v>4</v>
      </c>
      <c r="B692" s="112" t="s">
        <v>24</v>
      </c>
      <c r="C692" s="95"/>
      <c r="D692" s="95"/>
      <c r="E692" s="40"/>
      <c r="F692" s="96">
        <f>SUM(F693:F694)</f>
        <v>19.19</v>
      </c>
      <c r="G692" s="96">
        <f>SUM(G693:G694)</f>
        <v>13.64</v>
      </c>
      <c r="H692" s="97">
        <f>SUM(H693:H694)</f>
        <v>0</v>
      </c>
      <c r="K692" s="5"/>
      <c r="L692" s="5"/>
      <c r="M692" s="5"/>
      <c r="N692" s="5"/>
      <c r="O692" s="5"/>
      <c r="P692" s="5"/>
      <c r="Q692" s="5"/>
    </row>
    <row r="693" spans="1:17" ht="15.75" customHeight="1">
      <c r="A693" s="274"/>
      <c r="B693" s="159" t="s">
        <v>97</v>
      </c>
      <c r="C693" s="156"/>
      <c r="D693" s="156"/>
      <c r="E693" s="62"/>
      <c r="F693" s="157">
        <v>13.64</v>
      </c>
      <c r="G693" s="157">
        <v>13.64</v>
      </c>
      <c r="H693" s="158"/>
      <c r="K693" s="5"/>
      <c r="L693" s="5"/>
      <c r="M693" s="5"/>
      <c r="N693" s="5"/>
      <c r="O693" s="5"/>
      <c r="P693" s="5"/>
      <c r="Q693" s="5"/>
    </row>
    <row r="694" spans="1:17" ht="15.75" customHeight="1">
      <c r="A694" s="272"/>
      <c r="B694" s="29" t="s">
        <v>98</v>
      </c>
      <c r="C694" s="98"/>
      <c r="D694" s="98"/>
      <c r="E694" s="31"/>
      <c r="F694" s="99">
        <v>5.55</v>
      </c>
      <c r="G694" s="99"/>
      <c r="H694" s="100"/>
      <c r="K694" s="5"/>
      <c r="L694" s="5"/>
      <c r="M694" s="5"/>
      <c r="N694" s="5"/>
      <c r="O694" s="5"/>
      <c r="P694" s="5"/>
      <c r="Q694" s="5"/>
    </row>
    <row r="695" spans="1:17" ht="15.75" customHeight="1">
      <c r="A695" s="140">
        <v>5</v>
      </c>
      <c r="B695" s="112" t="s">
        <v>62</v>
      </c>
      <c r="C695" s="95"/>
      <c r="D695" s="95"/>
      <c r="E695" s="40"/>
      <c r="F695" s="96">
        <f>SUM(F696:F696)</f>
        <v>0.3</v>
      </c>
      <c r="G695" s="96">
        <f>SUM(G696:G696)</f>
        <v>0</v>
      </c>
      <c r="H695" s="97">
        <f>SUM(H696:H696)</f>
        <v>0</v>
      </c>
      <c r="K695" s="5"/>
      <c r="L695" s="5"/>
      <c r="M695" s="5"/>
      <c r="N695" s="5"/>
      <c r="O695" s="5"/>
      <c r="P695" s="5"/>
      <c r="Q695" s="5"/>
    </row>
    <row r="696" spans="1:17" ht="15.75" customHeight="1">
      <c r="A696" s="272"/>
      <c r="B696" s="29" t="s">
        <v>98</v>
      </c>
      <c r="C696" s="98"/>
      <c r="D696" s="98"/>
      <c r="E696" s="31"/>
      <c r="F696" s="99">
        <v>0.3</v>
      </c>
      <c r="G696" s="99"/>
      <c r="H696" s="100"/>
      <c r="K696" s="5"/>
      <c r="L696" s="5"/>
      <c r="M696" s="5"/>
      <c r="N696" s="5"/>
      <c r="O696" s="5"/>
      <c r="P696" s="5"/>
      <c r="Q696" s="5"/>
    </row>
    <row r="697" spans="1:17" ht="15.75" customHeight="1">
      <c r="A697" s="276">
        <v>6</v>
      </c>
      <c r="B697" s="112" t="s">
        <v>65</v>
      </c>
      <c r="C697" s="95"/>
      <c r="D697" s="95"/>
      <c r="E697" s="40"/>
      <c r="F697" s="96">
        <f>SUM(F698:F698)</f>
        <v>2.37</v>
      </c>
      <c r="G697" s="96">
        <f>SUM(G698:G698)</f>
        <v>1.896</v>
      </c>
      <c r="H697" s="97">
        <f>SUM(H698:H698)</f>
        <v>0</v>
      </c>
      <c r="K697" s="5"/>
      <c r="L697" s="5"/>
      <c r="M697" s="5"/>
      <c r="N697" s="5"/>
      <c r="O697" s="5"/>
      <c r="P697" s="5"/>
      <c r="Q697" s="5"/>
    </row>
    <row r="698" spans="1:17" ht="15.75" customHeight="1">
      <c r="A698" s="277"/>
      <c r="B698" s="34" t="s">
        <v>111</v>
      </c>
      <c r="C698" s="109"/>
      <c r="D698" s="109"/>
      <c r="E698" s="55"/>
      <c r="F698" s="110">
        <v>2.37</v>
      </c>
      <c r="G698" s="110">
        <v>1.896</v>
      </c>
      <c r="H698" s="111"/>
      <c r="K698" s="5"/>
      <c r="L698" s="5"/>
      <c r="M698" s="5"/>
      <c r="N698" s="5"/>
      <c r="O698" s="5"/>
      <c r="P698" s="5"/>
      <c r="Q698" s="5"/>
    </row>
    <row r="699" spans="1:17" ht="15.75" customHeight="1">
      <c r="A699" s="276">
        <v>7</v>
      </c>
      <c r="B699" s="112" t="s">
        <v>36</v>
      </c>
      <c r="C699" s="115"/>
      <c r="D699" s="115"/>
      <c r="E699" s="40"/>
      <c r="F699" s="134">
        <f>SUM(F700:F701)</f>
        <v>5.934</v>
      </c>
      <c r="G699" s="134">
        <f>SUM(G700:G701)</f>
        <v>4.366</v>
      </c>
      <c r="H699" s="97">
        <f>SUM(H700:H701)</f>
        <v>0</v>
      </c>
      <c r="K699" s="5"/>
      <c r="L699" s="5"/>
      <c r="M699" s="5"/>
      <c r="N699" s="5"/>
      <c r="O699" s="5"/>
      <c r="P699" s="5"/>
      <c r="Q699" s="5"/>
    </row>
    <row r="700" spans="1:17" ht="15.75" customHeight="1">
      <c r="A700" s="284"/>
      <c r="B700" s="29" t="s">
        <v>111</v>
      </c>
      <c r="C700" s="98"/>
      <c r="D700" s="98"/>
      <c r="E700" s="31"/>
      <c r="F700" s="99">
        <v>5.126</v>
      </c>
      <c r="G700" s="99">
        <v>4.366</v>
      </c>
      <c r="H700" s="100"/>
      <c r="K700" s="5"/>
      <c r="L700" s="5"/>
      <c r="M700" s="5"/>
      <c r="N700" s="5"/>
      <c r="O700" s="5"/>
      <c r="P700" s="5"/>
      <c r="Q700" s="5"/>
    </row>
    <row r="701" spans="1:17" ht="15.75" customHeight="1">
      <c r="A701" s="272"/>
      <c r="B701" s="29" t="s">
        <v>98</v>
      </c>
      <c r="C701" s="98"/>
      <c r="D701" s="98"/>
      <c r="E701" s="31"/>
      <c r="F701" s="99">
        <v>0.808</v>
      </c>
      <c r="G701" s="99"/>
      <c r="H701" s="100"/>
      <c r="K701" s="5"/>
      <c r="L701" s="5"/>
      <c r="M701" s="5"/>
      <c r="N701" s="5"/>
      <c r="O701" s="5"/>
      <c r="P701" s="5"/>
      <c r="Q701" s="5"/>
    </row>
    <row r="702" spans="1:17" ht="15.75" customHeight="1">
      <c r="A702" s="140">
        <v>8</v>
      </c>
      <c r="B702" s="112" t="s">
        <v>26</v>
      </c>
      <c r="C702" s="95"/>
      <c r="D702" s="95"/>
      <c r="E702" s="40"/>
      <c r="F702" s="96">
        <f>SUM(F703:F703)</f>
        <v>1</v>
      </c>
      <c r="G702" s="96">
        <f>SUM(G703:G703)</f>
        <v>0</v>
      </c>
      <c r="H702" s="97">
        <f>SUM(H703:H703)</f>
        <v>0</v>
      </c>
      <c r="K702" s="5"/>
      <c r="L702" s="5"/>
      <c r="M702" s="5"/>
      <c r="N702" s="5"/>
      <c r="O702" s="5"/>
      <c r="P702" s="5"/>
      <c r="Q702" s="5"/>
    </row>
    <row r="703" spans="1:17" ht="15.75" customHeight="1">
      <c r="A703" s="272"/>
      <c r="B703" s="29" t="s">
        <v>98</v>
      </c>
      <c r="C703" s="98"/>
      <c r="D703" s="98"/>
      <c r="E703" s="31"/>
      <c r="F703" s="99">
        <v>1</v>
      </c>
      <c r="G703" s="99"/>
      <c r="H703" s="100"/>
      <c r="K703" s="5"/>
      <c r="L703" s="5"/>
      <c r="M703" s="5"/>
      <c r="N703" s="5"/>
      <c r="O703" s="5"/>
      <c r="P703" s="5"/>
      <c r="Q703" s="5"/>
    </row>
    <row r="704" spans="1:17" ht="15.75" customHeight="1">
      <c r="A704" s="140">
        <v>9</v>
      </c>
      <c r="B704" s="112" t="s">
        <v>27</v>
      </c>
      <c r="C704" s="95"/>
      <c r="D704" s="95"/>
      <c r="E704" s="40"/>
      <c r="F704" s="96">
        <f>SUM(F705:F705)</f>
        <v>3.138</v>
      </c>
      <c r="G704" s="96">
        <f>SUM(G705:G705)</f>
        <v>0</v>
      </c>
      <c r="H704" s="97">
        <f>SUM(H705:H705)</f>
        <v>0</v>
      </c>
      <c r="M704" s="5"/>
      <c r="N704" s="5"/>
      <c r="O704" s="5"/>
      <c r="P704" s="5"/>
      <c r="Q704" s="5"/>
    </row>
    <row r="705" spans="1:17" ht="15.75" customHeight="1">
      <c r="A705" s="284"/>
      <c r="B705" s="29" t="s">
        <v>98</v>
      </c>
      <c r="C705" s="116"/>
      <c r="D705" s="116"/>
      <c r="E705" s="117"/>
      <c r="F705" s="118">
        <v>3.138</v>
      </c>
      <c r="G705" s="118"/>
      <c r="H705" s="119"/>
      <c r="M705" s="5"/>
      <c r="N705" s="5"/>
      <c r="O705" s="5"/>
      <c r="P705" s="5"/>
      <c r="Q705" s="5"/>
    </row>
    <row r="706" spans="1:17" ht="15.75" customHeight="1">
      <c r="A706" s="140">
        <v>10</v>
      </c>
      <c r="B706" s="112" t="s">
        <v>37</v>
      </c>
      <c r="C706" s="95"/>
      <c r="D706" s="95"/>
      <c r="E706" s="40"/>
      <c r="F706" s="96">
        <f>SUM(F707:F707)</f>
        <v>9.872</v>
      </c>
      <c r="G706" s="96">
        <f>SUM(G707:G707)</f>
        <v>0</v>
      </c>
      <c r="H706" s="97">
        <f>SUM(H707:H707)</f>
        <v>0</v>
      </c>
      <c r="M706" s="5"/>
      <c r="N706" s="5"/>
      <c r="O706" s="5"/>
      <c r="P706" s="5"/>
      <c r="Q706" s="5"/>
    </row>
    <row r="707" spans="1:17" ht="15.75" customHeight="1">
      <c r="A707" s="272"/>
      <c r="B707" s="29" t="s">
        <v>98</v>
      </c>
      <c r="C707" s="98"/>
      <c r="D707" s="98"/>
      <c r="E707" s="31"/>
      <c r="F707" s="99">
        <v>9.872</v>
      </c>
      <c r="G707" s="99"/>
      <c r="H707" s="100"/>
      <c r="M707" s="5"/>
      <c r="N707" s="5"/>
      <c r="O707" s="5"/>
      <c r="P707" s="5"/>
      <c r="Q707" s="5"/>
    </row>
    <row r="708" spans="1:17" ht="15.75" customHeight="1">
      <c r="A708" s="140">
        <v>11</v>
      </c>
      <c r="B708" s="112" t="s">
        <v>67</v>
      </c>
      <c r="C708" s="95"/>
      <c r="D708" s="95"/>
      <c r="E708" s="40"/>
      <c r="F708" s="96">
        <f>SUM(F709:F709)</f>
        <v>0.14</v>
      </c>
      <c r="G708" s="96">
        <f>SUM(G709:G709)</f>
        <v>0.14</v>
      </c>
      <c r="H708" s="97">
        <f>SUM(H709:H709)</f>
        <v>0</v>
      </c>
      <c r="K708" s="5"/>
      <c r="L708" s="5"/>
      <c r="M708" s="5"/>
      <c r="N708" s="5"/>
      <c r="O708" s="5"/>
      <c r="P708" s="5"/>
      <c r="Q708" s="5"/>
    </row>
    <row r="709" spans="1:17" ht="15.75" customHeight="1">
      <c r="A709" s="284"/>
      <c r="B709" s="29" t="s">
        <v>95</v>
      </c>
      <c r="C709" s="116">
        <v>6</v>
      </c>
      <c r="D709" s="116"/>
      <c r="E709" s="62">
        <f>F709/C709*1000</f>
        <v>23.333333333333336</v>
      </c>
      <c r="F709" s="118">
        <v>0.14</v>
      </c>
      <c r="G709" s="118">
        <v>0.14</v>
      </c>
      <c r="H709" s="119"/>
      <c r="K709" s="5"/>
      <c r="L709" s="5"/>
      <c r="M709" s="5"/>
      <c r="N709" s="5"/>
      <c r="O709" s="5"/>
      <c r="P709" s="5"/>
      <c r="Q709" s="5"/>
    </row>
    <row r="710" spans="1:17" ht="15.75" customHeight="1">
      <c r="A710" s="140">
        <v>12</v>
      </c>
      <c r="B710" s="112" t="s">
        <v>77</v>
      </c>
      <c r="C710" s="95"/>
      <c r="D710" s="95"/>
      <c r="E710" s="40"/>
      <c r="F710" s="96">
        <f>SUM(F711:F711)</f>
        <v>0.05</v>
      </c>
      <c r="G710" s="96">
        <f>SUM(G711:G711)</f>
        <v>0.05</v>
      </c>
      <c r="H710" s="97">
        <f>SUM(H711:H711)</f>
        <v>0</v>
      </c>
      <c r="K710" s="5"/>
      <c r="L710" s="5"/>
      <c r="M710" s="5"/>
      <c r="N710" s="5"/>
      <c r="O710" s="5"/>
      <c r="P710" s="5"/>
      <c r="Q710" s="5"/>
    </row>
    <row r="711" spans="1:17" ht="15.75" customHeight="1">
      <c r="A711" s="273"/>
      <c r="B711" s="120" t="s">
        <v>98</v>
      </c>
      <c r="C711" s="102"/>
      <c r="D711" s="102"/>
      <c r="E711" s="45"/>
      <c r="F711" s="103">
        <v>0.05</v>
      </c>
      <c r="G711" s="103">
        <v>0.05</v>
      </c>
      <c r="H711" s="104"/>
      <c r="K711" s="5"/>
      <c r="L711" s="5"/>
      <c r="M711" s="5"/>
      <c r="N711" s="5"/>
      <c r="O711" s="5"/>
      <c r="P711" s="5"/>
      <c r="Q711" s="5"/>
    </row>
    <row r="712" spans="1:17" ht="15.75" customHeight="1">
      <c r="A712" s="276">
        <v>13</v>
      </c>
      <c r="B712" s="112" t="s">
        <v>38</v>
      </c>
      <c r="C712" s="115"/>
      <c r="D712" s="115"/>
      <c r="E712" s="40"/>
      <c r="F712" s="134">
        <f>SUM(F713:F714)</f>
        <v>4.471</v>
      </c>
      <c r="G712" s="134">
        <f>SUM(G713:G714)</f>
        <v>4.171</v>
      </c>
      <c r="H712" s="135">
        <f>SUM(H713:H714)</f>
        <v>0</v>
      </c>
      <c r="N712" s="5"/>
      <c r="O712" s="5"/>
      <c r="P712" s="5"/>
      <c r="Q712" s="5"/>
    </row>
    <row r="713" spans="1:17" ht="15.75" customHeight="1">
      <c r="A713" s="272"/>
      <c r="B713" s="29" t="s">
        <v>95</v>
      </c>
      <c r="C713" s="98">
        <v>264</v>
      </c>
      <c r="D713" s="98"/>
      <c r="E713" s="62">
        <f>F713/C713*1000</f>
        <v>15.799242424242424</v>
      </c>
      <c r="F713" s="99">
        <v>4.171</v>
      </c>
      <c r="G713" s="99">
        <v>4.171</v>
      </c>
      <c r="H713" s="100"/>
      <c r="N713" s="5"/>
      <c r="O713" s="5"/>
      <c r="P713" s="5"/>
      <c r="Q713" s="5"/>
    </row>
    <row r="714" spans="1:17" ht="15.75" customHeight="1">
      <c r="A714" s="272"/>
      <c r="B714" s="29" t="s">
        <v>98</v>
      </c>
      <c r="C714" s="98"/>
      <c r="D714" s="98"/>
      <c r="E714" s="31"/>
      <c r="F714" s="99">
        <v>0.3</v>
      </c>
      <c r="G714" s="99"/>
      <c r="H714" s="100"/>
      <c r="N714" s="5"/>
      <c r="O714" s="5"/>
      <c r="P714" s="5"/>
      <c r="Q714" s="5"/>
    </row>
    <row r="715" spans="1:17" ht="15.75" customHeight="1">
      <c r="A715" s="276">
        <v>14</v>
      </c>
      <c r="B715" s="112" t="s">
        <v>39</v>
      </c>
      <c r="C715" s="115"/>
      <c r="D715" s="115"/>
      <c r="E715" s="142"/>
      <c r="F715" s="134">
        <f>SUM(F716:F716)</f>
        <v>1.344</v>
      </c>
      <c r="G715" s="134">
        <f>SUM(G716:G716)</f>
        <v>0</v>
      </c>
      <c r="H715" s="135">
        <f>SUM(H716:H716)</f>
        <v>0</v>
      </c>
      <c r="N715" s="5"/>
      <c r="O715" s="5"/>
      <c r="P715" s="5"/>
      <c r="Q715" s="5"/>
    </row>
    <row r="716" spans="1:17" ht="15.75" customHeight="1" thickBot="1">
      <c r="A716" s="284"/>
      <c r="B716" s="114" t="s">
        <v>98</v>
      </c>
      <c r="C716" s="116"/>
      <c r="D716" s="116"/>
      <c r="E716" s="117"/>
      <c r="F716" s="118">
        <v>1.344</v>
      </c>
      <c r="G716" s="118"/>
      <c r="H716" s="119"/>
      <c r="K716" s="101"/>
      <c r="L716" s="101"/>
      <c r="M716" s="101"/>
      <c r="N716" s="5"/>
      <c r="O716" s="5"/>
      <c r="P716" s="5"/>
      <c r="Q716" s="5"/>
    </row>
    <row r="717" spans="1:17" ht="15.75" customHeight="1" thickBot="1">
      <c r="A717" s="339" t="s">
        <v>181</v>
      </c>
      <c r="B717" s="340" t="s">
        <v>133</v>
      </c>
      <c r="C717" s="341"/>
      <c r="D717" s="341"/>
      <c r="E717" s="341"/>
      <c r="F717" s="342">
        <f>F686+F688+F690+F692+F695++F697+F699+F702+F704+F706+F708+F710+F712+F715</f>
        <v>53.675000000000004</v>
      </c>
      <c r="G717" s="342">
        <f>G686+G688+G690+G692+G695++G697+G699+G702+G704+G706+G708+G710+G712+G715</f>
        <v>24.263</v>
      </c>
      <c r="H717" s="472">
        <f>H686+H688+H690+H692+H695++H697+H699+H702+H704+H706+H708+H710+H712+H715</f>
        <v>0</v>
      </c>
      <c r="N717" s="5"/>
      <c r="O717" s="5"/>
      <c r="P717" s="5"/>
      <c r="Q717" s="5"/>
    </row>
    <row r="718" spans="1:17" ht="15.75" customHeight="1">
      <c r="A718" s="285"/>
      <c r="B718" s="167" t="s">
        <v>52</v>
      </c>
      <c r="C718" s="168"/>
      <c r="D718" s="168"/>
      <c r="E718" s="169"/>
      <c r="F718" s="170"/>
      <c r="G718" s="170"/>
      <c r="H718" s="171"/>
      <c r="N718" s="5"/>
      <c r="O718" s="5"/>
      <c r="P718" s="5"/>
      <c r="Q718" s="5"/>
    </row>
    <row r="719" spans="1:17" ht="15.75" customHeight="1">
      <c r="A719" s="276">
        <v>1</v>
      </c>
      <c r="B719" s="38" t="s">
        <v>128</v>
      </c>
      <c r="C719" s="95"/>
      <c r="D719" s="95"/>
      <c r="E719" s="40"/>
      <c r="F719" s="96">
        <f>SUM(F720)</f>
        <v>0.029</v>
      </c>
      <c r="G719" s="96">
        <f>SUM(G720)</f>
        <v>0.029</v>
      </c>
      <c r="H719" s="97"/>
      <c r="K719" s="5"/>
      <c r="L719" s="5"/>
      <c r="M719" s="5"/>
      <c r="N719" s="5"/>
      <c r="O719" s="5"/>
      <c r="P719" s="5"/>
      <c r="Q719" s="5"/>
    </row>
    <row r="720" spans="1:17" ht="15.75" customHeight="1">
      <c r="A720" s="280"/>
      <c r="B720" s="29" t="s">
        <v>99</v>
      </c>
      <c r="C720" s="102">
        <v>50</v>
      </c>
      <c r="D720" s="102"/>
      <c r="E720" s="45">
        <f>F720/C720*1000</f>
        <v>0.58</v>
      </c>
      <c r="F720" s="103">
        <v>0.029</v>
      </c>
      <c r="G720" s="103">
        <v>0.029</v>
      </c>
      <c r="H720" s="104"/>
      <c r="K720" s="5"/>
      <c r="L720" s="5"/>
      <c r="M720" s="5"/>
      <c r="N720" s="5"/>
      <c r="O720" s="5"/>
      <c r="P720" s="5"/>
      <c r="Q720" s="5"/>
    </row>
    <row r="721" spans="1:17" ht="15.75" customHeight="1">
      <c r="A721" s="140">
        <v>2</v>
      </c>
      <c r="B721" s="112" t="s">
        <v>149</v>
      </c>
      <c r="C721" s="95"/>
      <c r="D721" s="95"/>
      <c r="E721" s="40"/>
      <c r="F721" s="96">
        <f>F722</f>
        <v>0.68</v>
      </c>
      <c r="G721" s="96">
        <f>G722</f>
        <v>0.68</v>
      </c>
      <c r="H721" s="97">
        <f>H722</f>
        <v>0</v>
      </c>
      <c r="K721" s="5"/>
      <c r="L721" s="5"/>
      <c r="M721" s="5"/>
      <c r="N721" s="5"/>
      <c r="O721" s="5"/>
      <c r="P721" s="5"/>
      <c r="Q721" s="5"/>
    </row>
    <row r="722" spans="1:17" ht="15.75" customHeight="1">
      <c r="A722" s="273"/>
      <c r="B722" s="49" t="s">
        <v>95</v>
      </c>
      <c r="C722" s="102">
        <v>21</v>
      </c>
      <c r="D722" s="102"/>
      <c r="E722" s="45">
        <f>F722/C722*1000</f>
        <v>32.38095238095239</v>
      </c>
      <c r="F722" s="103">
        <v>0.68</v>
      </c>
      <c r="G722" s="103">
        <v>0.68</v>
      </c>
      <c r="H722" s="104"/>
      <c r="K722" s="5"/>
      <c r="L722" s="5"/>
      <c r="M722" s="5"/>
      <c r="N722" s="5"/>
      <c r="O722" s="5"/>
      <c r="P722" s="5"/>
      <c r="Q722" s="5"/>
    </row>
    <row r="723" spans="1:17" ht="15.75" customHeight="1">
      <c r="A723" s="276">
        <v>3</v>
      </c>
      <c r="B723" s="172" t="s">
        <v>151</v>
      </c>
      <c r="C723" s="115"/>
      <c r="D723" s="115"/>
      <c r="E723" s="142"/>
      <c r="F723" s="134">
        <f>SUM(F724:F724)</f>
        <v>0.342</v>
      </c>
      <c r="G723" s="134">
        <f>SUM(G724:G724)</f>
        <v>0.342</v>
      </c>
      <c r="H723" s="135">
        <f>SUM(H724:H724)</f>
        <v>0</v>
      </c>
      <c r="K723" s="5"/>
      <c r="L723" s="5"/>
      <c r="M723" s="5"/>
      <c r="N723" s="5"/>
      <c r="O723" s="5"/>
      <c r="P723" s="5"/>
      <c r="Q723" s="5"/>
    </row>
    <row r="724" spans="1:17" ht="15.75" customHeight="1">
      <c r="A724" s="273"/>
      <c r="B724" s="49" t="s">
        <v>98</v>
      </c>
      <c r="C724" s="121"/>
      <c r="D724" s="121"/>
      <c r="E724" s="141"/>
      <c r="F724" s="122">
        <v>0.342</v>
      </c>
      <c r="G724" s="122">
        <v>0.342</v>
      </c>
      <c r="H724" s="123"/>
      <c r="J724" s="101"/>
      <c r="K724" s="5"/>
      <c r="L724" s="5"/>
      <c r="M724" s="5"/>
      <c r="N724" s="5"/>
      <c r="O724" s="5"/>
      <c r="P724" s="5"/>
      <c r="Q724" s="5"/>
    </row>
    <row r="725" spans="1:17" ht="15.75" customHeight="1">
      <c r="A725" s="276">
        <v>4</v>
      </c>
      <c r="B725" s="38" t="s">
        <v>90</v>
      </c>
      <c r="C725" s="95"/>
      <c r="D725" s="95"/>
      <c r="E725" s="142"/>
      <c r="F725" s="96">
        <f>SUM(F726:F726)</f>
        <v>0.5</v>
      </c>
      <c r="G725" s="96">
        <f>SUM(G726:G726)</f>
        <v>0.5</v>
      </c>
      <c r="H725" s="97">
        <f>SUM(H726:H726)</f>
        <v>0</v>
      </c>
      <c r="K725" s="5"/>
      <c r="L725" s="5"/>
      <c r="M725" s="5"/>
      <c r="N725" s="5"/>
      <c r="O725" s="5"/>
      <c r="P725" s="5"/>
      <c r="Q725" s="5"/>
    </row>
    <row r="726" spans="1:17" ht="15.75" customHeight="1">
      <c r="A726" s="284"/>
      <c r="B726" s="29" t="s">
        <v>98</v>
      </c>
      <c r="C726" s="98"/>
      <c r="D726" s="98"/>
      <c r="E726" s="31"/>
      <c r="F726" s="99">
        <v>0.5</v>
      </c>
      <c r="G726" s="99">
        <v>0.5</v>
      </c>
      <c r="H726" s="100"/>
      <c r="K726" s="5"/>
      <c r="L726" s="5"/>
      <c r="M726" s="5"/>
      <c r="N726" s="5"/>
      <c r="O726" s="5"/>
      <c r="P726" s="5"/>
      <c r="Q726" s="5"/>
    </row>
    <row r="727" spans="1:17" ht="15.75" customHeight="1">
      <c r="A727" s="140">
        <v>5</v>
      </c>
      <c r="B727" s="112" t="s">
        <v>114</v>
      </c>
      <c r="C727" s="115"/>
      <c r="D727" s="115"/>
      <c r="E727" s="40"/>
      <c r="F727" s="134">
        <f>SUM(F728:F728)</f>
        <v>2.9</v>
      </c>
      <c r="G727" s="134">
        <f>SUM(G728:G728)</f>
        <v>2.9</v>
      </c>
      <c r="H727" s="135">
        <f>SUM(H728:H728)</f>
        <v>0</v>
      </c>
      <c r="K727" s="5"/>
      <c r="L727" s="5"/>
      <c r="M727" s="5"/>
      <c r="N727" s="5"/>
      <c r="O727" s="5"/>
      <c r="P727" s="5"/>
      <c r="Q727" s="5"/>
    </row>
    <row r="728" spans="1:17" ht="15.75" customHeight="1">
      <c r="A728" s="272"/>
      <c r="B728" s="29" t="s">
        <v>98</v>
      </c>
      <c r="C728" s="116"/>
      <c r="D728" s="116"/>
      <c r="E728" s="117"/>
      <c r="F728" s="118">
        <v>2.9</v>
      </c>
      <c r="G728" s="118">
        <v>2.9</v>
      </c>
      <c r="H728" s="119"/>
      <c r="K728" s="5"/>
      <c r="L728" s="5"/>
      <c r="M728" s="5"/>
      <c r="N728" s="5"/>
      <c r="O728" s="5"/>
      <c r="P728" s="5"/>
      <c r="Q728" s="5"/>
    </row>
    <row r="729" spans="1:17" ht="15.75" customHeight="1">
      <c r="A729" s="140">
        <v>6</v>
      </c>
      <c r="B729" s="112" t="s">
        <v>8</v>
      </c>
      <c r="C729" s="95"/>
      <c r="D729" s="95"/>
      <c r="E729" s="142"/>
      <c r="F729" s="96">
        <f>SUM(F730:F730)</f>
        <v>1</v>
      </c>
      <c r="G729" s="96">
        <f>SUM(G730:G730)</f>
        <v>0</v>
      </c>
      <c r="H729" s="97">
        <f>SUM(H730:H730)</f>
        <v>0</v>
      </c>
      <c r="L729" s="5"/>
      <c r="M729" s="5"/>
      <c r="N729" s="5"/>
      <c r="O729" s="5"/>
      <c r="P729" s="5"/>
      <c r="Q729" s="5"/>
    </row>
    <row r="730" spans="1:17" ht="15.75" customHeight="1" thickBot="1">
      <c r="A730" s="275"/>
      <c r="B730" s="29" t="s">
        <v>163</v>
      </c>
      <c r="C730" s="109"/>
      <c r="D730" s="109"/>
      <c r="E730" s="52"/>
      <c r="F730" s="110">
        <v>1</v>
      </c>
      <c r="G730" s="110"/>
      <c r="H730" s="111"/>
      <c r="L730" s="5"/>
      <c r="M730" s="5"/>
      <c r="N730" s="5"/>
      <c r="O730" s="5"/>
      <c r="P730" s="5"/>
      <c r="Q730" s="5"/>
    </row>
    <row r="731" spans="1:17" ht="15.75" customHeight="1" thickBot="1">
      <c r="A731" s="329" t="s">
        <v>181</v>
      </c>
      <c r="B731" s="330" t="s">
        <v>132</v>
      </c>
      <c r="C731" s="343"/>
      <c r="D731" s="343"/>
      <c r="E731" s="343"/>
      <c r="F731" s="331">
        <f>F719+F721+F723+F725+F727+F729</f>
        <v>5.4510000000000005</v>
      </c>
      <c r="G731" s="331">
        <f>G719+G721+G723+G725+G727+G729</f>
        <v>4.4510000000000005</v>
      </c>
      <c r="H731" s="332">
        <f>H719+H721+H723+H725+H727+H729</f>
        <v>0</v>
      </c>
      <c r="L731" s="5"/>
      <c r="M731" s="5"/>
      <c r="N731" s="5"/>
      <c r="O731" s="5"/>
      <c r="P731" s="5"/>
      <c r="Q731" s="5"/>
    </row>
    <row r="732" spans="1:17" ht="15.75" customHeight="1" thickBot="1">
      <c r="A732" s="370" t="s">
        <v>71</v>
      </c>
      <c r="B732" s="371" t="s">
        <v>79</v>
      </c>
      <c r="C732" s="353"/>
      <c r="D732" s="353"/>
      <c r="E732" s="353"/>
      <c r="F732" s="354">
        <f>F731+F717+F684</f>
        <v>164.378</v>
      </c>
      <c r="G732" s="354">
        <f>G731+G717+G684</f>
        <v>80.265</v>
      </c>
      <c r="H732" s="355">
        <f>H731+H717+H684</f>
        <v>0</v>
      </c>
      <c r="L732" s="5"/>
      <c r="M732" s="5"/>
      <c r="N732" s="5"/>
      <c r="O732" s="5"/>
      <c r="P732" s="5"/>
      <c r="Q732" s="5"/>
    </row>
    <row r="733" spans="1:17" ht="15.75" customHeight="1">
      <c r="A733" s="287" t="s">
        <v>92</v>
      </c>
      <c r="B733" s="177" t="s">
        <v>88</v>
      </c>
      <c r="C733" s="136"/>
      <c r="D733" s="136"/>
      <c r="E733" s="148"/>
      <c r="F733" s="137"/>
      <c r="G733" s="137"/>
      <c r="H733" s="138"/>
      <c r="O733" s="5"/>
      <c r="P733" s="5"/>
      <c r="Q733" s="5"/>
    </row>
    <row r="734" spans="1:17" ht="15.75" customHeight="1">
      <c r="A734" s="271"/>
      <c r="B734" s="91" t="s">
        <v>54</v>
      </c>
      <c r="C734" s="92"/>
      <c r="D734" s="92"/>
      <c r="E734" s="71"/>
      <c r="F734" s="93"/>
      <c r="G734" s="93"/>
      <c r="H734" s="94"/>
      <c r="O734" s="5"/>
      <c r="P734" s="5"/>
      <c r="Q734" s="5"/>
    </row>
    <row r="735" spans="1:17" ht="15.75" customHeight="1">
      <c r="A735" s="140">
        <v>1</v>
      </c>
      <c r="B735" s="420" t="s">
        <v>17</v>
      </c>
      <c r="C735" s="95"/>
      <c r="D735" s="95"/>
      <c r="E735" s="40"/>
      <c r="F735" s="96">
        <f>SUM(F736)</f>
        <v>26.87</v>
      </c>
      <c r="G735" s="96">
        <f>SUM(G736)</f>
        <v>0</v>
      </c>
      <c r="H735" s="97">
        <f>SUM(H736)</f>
        <v>26.87</v>
      </c>
      <c r="O735" s="5"/>
      <c r="P735" s="5"/>
      <c r="Q735" s="5"/>
    </row>
    <row r="736" spans="1:17" ht="15.75" customHeight="1">
      <c r="A736" s="579"/>
      <c r="B736" s="580" t="s">
        <v>111</v>
      </c>
      <c r="C736" s="102"/>
      <c r="D736" s="102"/>
      <c r="E736" s="45"/>
      <c r="F736" s="103">
        <v>26.87</v>
      </c>
      <c r="G736" s="103"/>
      <c r="H736" s="104">
        <v>26.87</v>
      </c>
      <c r="O736" s="5"/>
      <c r="P736" s="5"/>
      <c r="Q736" s="5"/>
    </row>
    <row r="737" spans="1:17" ht="15.75" customHeight="1">
      <c r="A737" s="140">
        <v>2</v>
      </c>
      <c r="B737" s="38" t="s">
        <v>93</v>
      </c>
      <c r="C737" s="95"/>
      <c r="D737" s="95"/>
      <c r="E737" s="40"/>
      <c r="F737" s="96">
        <f>SUM(F738:F738)</f>
        <v>0.175</v>
      </c>
      <c r="G737" s="96">
        <f>SUM(G738:G738)</f>
        <v>0.175</v>
      </c>
      <c r="H737" s="97">
        <f>SUM(H738:H738)</f>
        <v>0</v>
      </c>
      <c r="O737" s="5"/>
      <c r="P737" s="5"/>
      <c r="Q737" s="5"/>
    </row>
    <row r="738" spans="1:17" ht="15.75" customHeight="1">
      <c r="A738" s="273"/>
      <c r="B738" s="49" t="s">
        <v>99</v>
      </c>
      <c r="C738" s="102">
        <v>25</v>
      </c>
      <c r="D738" s="102"/>
      <c r="E738" s="45">
        <f aca="true" t="shared" si="35" ref="E738:E755">F738/C738*1000</f>
        <v>6.999999999999999</v>
      </c>
      <c r="F738" s="103">
        <v>0.175</v>
      </c>
      <c r="G738" s="103">
        <v>0.175</v>
      </c>
      <c r="H738" s="104"/>
      <c r="O738" s="5"/>
      <c r="P738" s="5"/>
      <c r="Q738" s="5"/>
    </row>
    <row r="739" spans="1:17" ht="15.75" customHeight="1">
      <c r="A739" s="276">
        <v>3</v>
      </c>
      <c r="B739" s="112" t="s">
        <v>20</v>
      </c>
      <c r="C739" s="95"/>
      <c r="D739" s="95"/>
      <c r="E739" s="40"/>
      <c r="F739" s="96">
        <f>SUM(F740:F742)</f>
        <v>52.257999999999996</v>
      </c>
      <c r="G739" s="96">
        <f>SUM(G740:G742)</f>
        <v>3.15</v>
      </c>
      <c r="H739" s="97">
        <f>SUM(H740:H742)</f>
        <v>0</v>
      </c>
      <c r="K739" s="101"/>
      <c r="O739" s="5"/>
      <c r="P739" s="5"/>
      <c r="Q739" s="5"/>
    </row>
    <row r="740" spans="1:17" ht="15.75" customHeight="1">
      <c r="A740" s="272"/>
      <c r="B740" s="29" t="s">
        <v>95</v>
      </c>
      <c r="C740" s="98">
        <v>480</v>
      </c>
      <c r="D740" s="98"/>
      <c r="E740" s="31">
        <f t="shared" si="35"/>
        <v>6.5625</v>
      </c>
      <c r="F740" s="99">
        <v>3.15</v>
      </c>
      <c r="G740" s="99">
        <v>3.15</v>
      </c>
      <c r="H740" s="100"/>
      <c r="O740" s="5"/>
      <c r="P740" s="5"/>
      <c r="Q740" s="5"/>
    </row>
    <row r="741" spans="1:17" ht="15.75" customHeight="1">
      <c r="A741" s="272"/>
      <c r="B741" s="29" t="s">
        <v>98</v>
      </c>
      <c r="C741" s="98"/>
      <c r="D741" s="98"/>
      <c r="E741" s="31"/>
      <c r="F741" s="99">
        <v>17.908</v>
      </c>
      <c r="G741" s="99"/>
      <c r="H741" s="100"/>
      <c r="P741" s="5"/>
      <c r="Q741" s="5"/>
    </row>
    <row r="742" spans="1:17" ht="15.75" customHeight="1">
      <c r="A742" s="272"/>
      <c r="B742" s="34" t="s">
        <v>99</v>
      </c>
      <c r="C742" s="98">
        <v>780</v>
      </c>
      <c r="D742" s="98"/>
      <c r="E742" s="31">
        <f t="shared" si="35"/>
        <v>40</v>
      </c>
      <c r="F742" s="99">
        <v>31.2</v>
      </c>
      <c r="G742" s="99"/>
      <c r="H742" s="100"/>
      <c r="K742" s="182"/>
      <c r="L742" s="182"/>
      <c r="M742" s="182"/>
      <c r="O742" s="5"/>
      <c r="P742" s="5"/>
      <c r="Q742" s="5"/>
    </row>
    <row r="743" spans="1:17" ht="15.75" customHeight="1">
      <c r="A743" s="140">
        <v>4</v>
      </c>
      <c r="B743" s="112" t="s">
        <v>21</v>
      </c>
      <c r="C743" s="95"/>
      <c r="D743" s="95"/>
      <c r="E743" s="40" t="e">
        <f t="shared" si="35"/>
        <v>#DIV/0!</v>
      </c>
      <c r="F743" s="96">
        <f>SUM(F744:F744)</f>
        <v>0.54</v>
      </c>
      <c r="G743" s="96">
        <f>SUM(G744:G744)</f>
        <v>0.54</v>
      </c>
      <c r="H743" s="97">
        <f>SUM(H744:H744)</f>
        <v>0</v>
      </c>
      <c r="O743" s="5"/>
      <c r="P743" s="5"/>
      <c r="Q743" s="5"/>
    </row>
    <row r="744" spans="1:17" ht="15.75" customHeight="1">
      <c r="A744" s="272"/>
      <c r="B744" s="49" t="s">
        <v>95</v>
      </c>
      <c r="C744" s="98">
        <v>30</v>
      </c>
      <c r="D744" s="98"/>
      <c r="E744" s="62">
        <f t="shared" si="35"/>
        <v>18.000000000000004</v>
      </c>
      <c r="F744" s="99">
        <v>0.54</v>
      </c>
      <c r="G744" s="99">
        <v>0.54</v>
      </c>
      <c r="H744" s="100"/>
      <c r="O744" s="5"/>
      <c r="P744" s="5"/>
      <c r="Q744" s="5"/>
    </row>
    <row r="745" spans="1:17" ht="15.75" customHeight="1">
      <c r="A745" s="276">
        <v>5</v>
      </c>
      <c r="B745" s="105" t="s">
        <v>73</v>
      </c>
      <c r="C745" s="95"/>
      <c r="D745" s="95"/>
      <c r="E745" s="40" t="e">
        <f t="shared" si="35"/>
        <v>#DIV/0!</v>
      </c>
      <c r="F745" s="96">
        <f>SUM(F746:F746)</f>
        <v>0.889</v>
      </c>
      <c r="G745" s="96">
        <f>SUM(G746:G746)</f>
        <v>0.889</v>
      </c>
      <c r="H745" s="97">
        <f>SUM(H746:H746)</f>
        <v>0</v>
      </c>
      <c r="N745" s="5"/>
      <c r="O745" s="5"/>
      <c r="P745" s="5"/>
      <c r="Q745" s="5"/>
    </row>
    <row r="746" spans="1:17" ht="15.75" customHeight="1">
      <c r="A746" s="273"/>
      <c r="B746" s="49" t="s">
        <v>95</v>
      </c>
      <c r="C746" s="102">
        <v>60</v>
      </c>
      <c r="D746" s="102"/>
      <c r="E746" s="45">
        <f t="shared" si="35"/>
        <v>14.816666666666666</v>
      </c>
      <c r="F746" s="103">
        <v>0.889</v>
      </c>
      <c r="G746" s="103">
        <v>0.889</v>
      </c>
      <c r="H746" s="104"/>
      <c r="N746" s="5"/>
      <c r="O746" s="5"/>
      <c r="P746" s="5"/>
      <c r="Q746" s="5"/>
    </row>
    <row r="747" spans="1:17" ht="15.75" customHeight="1">
      <c r="A747" s="281">
        <v>6</v>
      </c>
      <c r="B747" s="105" t="s">
        <v>51</v>
      </c>
      <c r="C747" s="106"/>
      <c r="D747" s="106"/>
      <c r="E747" s="72" t="e">
        <f t="shared" si="35"/>
        <v>#DIV/0!</v>
      </c>
      <c r="F747" s="107">
        <f>SUM(F748:F749)</f>
        <v>5.420999999999999</v>
      </c>
      <c r="G747" s="107">
        <f>SUM(G748:G749)</f>
        <v>5.420999999999999</v>
      </c>
      <c r="H747" s="108">
        <f>SUM(H748:H749)</f>
        <v>0</v>
      </c>
      <c r="N747" s="5"/>
      <c r="O747" s="5"/>
      <c r="P747" s="5"/>
      <c r="Q747" s="5"/>
    </row>
    <row r="748" spans="1:17" ht="15.75" customHeight="1">
      <c r="A748" s="272"/>
      <c r="B748" s="29" t="s">
        <v>95</v>
      </c>
      <c r="C748" s="98">
        <v>250</v>
      </c>
      <c r="D748" s="98"/>
      <c r="E748" s="31">
        <f t="shared" si="35"/>
        <v>13.644</v>
      </c>
      <c r="F748" s="99">
        <v>3.411</v>
      </c>
      <c r="G748" s="99">
        <v>3.411</v>
      </c>
      <c r="H748" s="100"/>
      <c r="I748" s="101"/>
      <c r="J748" s="101"/>
      <c r="N748" s="5"/>
      <c r="O748" s="5"/>
      <c r="P748" s="5"/>
      <c r="Q748" s="5"/>
    </row>
    <row r="749" spans="1:17" ht="15.75" customHeight="1">
      <c r="A749" s="272"/>
      <c r="B749" s="29" t="s">
        <v>98</v>
      </c>
      <c r="C749" s="98"/>
      <c r="D749" s="98"/>
      <c r="E749" s="31"/>
      <c r="F749" s="99">
        <v>2.01</v>
      </c>
      <c r="G749" s="99">
        <v>2.01</v>
      </c>
      <c r="H749" s="100"/>
      <c r="N749" s="5"/>
      <c r="O749" s="5"/>
      <c r="P749" s="5"/>
      <c r="Q749" s="5"/>
    </row>
    <row r="750" spans="1:17" ht="15.75" customHeight="1">
      <c r="A750" s="344" t="s">
        <v>136</v>
      </c>
      <c r="B750" s="345" t="s">
        <v>131</v>
      </c>
      <c r="C750" s="346"/>
      <c r="D750" s="346"/>
      <c r="E750" s="346"/>
      <c r="F750" s="347">
        <f>F737+F739+F743+F745+F747+F735</f>
        <v>86.15299999999999</v>
      </c>
      <c r="G750" s="347">
        <f>G737+G739+G743+G745+G747+G735</f>
        <v>10.174999999999999</v>
      </c>
      <c r="H750" s="348">
        <f>H737+H739+H743+H745+H747+H735</f>
        <v>26.87</v>
      </c>
      <c r="K750" s="101"/>
      <c r="L750" s="101"/>
      <c r="M750" s="101"/>
      <c r="N750" s="5"/>
      <c r="O750" s="5"/>
      <c r="P750" s="5"/>
      <c r="Q750" s="5"/>
    </row>
    <row r="751" spans="1:17" ht="15.75" customHeight="1">
      <c r="A751" s="279"/>
      <c r="B751" s="130" t="s">
        <v>55</v>
      </c>
      <c r="C751" s="131"/>
      <c r="D751" s="131"/>
      <c r="E751" s="55"/>
      <c r="F751" s="132"/>
      <c r="G751" s="132"/>
      <c r="H751" s="133"/>
      <c r="N751" s="5"/>
      <c r="O751" s="5"/>
      <c r="P751" s="5"/>
      <c r="Q751" s="5"/>
    </row>
    <row r="752" spans="1:17" ht="15.75" customHeight="1">
      <c r="A752" s="140">
        <v>1</v>
      </c>
      <c r="B752" s="112" t="s">
        <v>33</v>
      </c>
      <c r="C752" s="95"/>
      <c r="D752" s="95"/>
      <c r="E752" s="40"/>
      <c r="F752" s="96">
        <f>SUM(F753:F753)</f>
        <v>2.719</v>
      </c>
      <c r="G752" s="96">
        <f>SUM(G753:G753)</f>
        <v>0</v>
      </c>
      <c r="H752" s="97">
        <f>SUM(H753:H753)</f>
        <v>0</v>
      </c>
      <c r="M752" s="5"/>
      <c r="N752" s="5"/>
      <c r="O752" s="5"/>
      <c r="P752" s="5"/>
      <c r="Q752" s="5"/>
    </row>
    <row r="753" spans="1:17" ht="15.75" customHeight="1">
      <c r="A753" s="273"/>
      <c r="B753" s="49" t="s">
        <v>98</v>
      </c>
      <c r="C753" s="102"/>
      <c r="D753" s="102"/>
      <c r="E753" s="45"/>
      <c r="F753" s="103">
        <v>2.719</v>
      </c>
      <c r="G753" s="103"/>
      <c r="H753" s="104"/>
      <c r="M753" s="5"/>
      <c r="N753" s="5"/>
      <c r="O753" s="5"/>
      <c r="P753" s="5"/>
      <c r="Q753" s="5"/>
    </row>
    <row r="754" spans="1:17" ht="29.25" customHeight="1">
      <c r="A754" s="140">
        <v>2</v>
      </c>
      <c r="B754" s="473" t="s">
        <v>156</v>
      </c>
      <c r="C754" s="95"/>
      <c r="D754" s="95"/>
      <c r="E754" s="40"/>
      <c r="F754" s="96">
        <f>SUM(F755:F755)</f>
        <v>0.55</v>
      </c>
      <c r="G754" s="96">
        <f>SUM(G755:G755)</f>
        <v>0.55</v>
      </c>
      <c r="H754" s="97">
        <f>SUM(H755:H755)</f>
        <v>0</v>
      </c>
      <c r="M754" s="5"/>
      <c r="N754" s="5"/>
      <c r="O754" s="5"/>
      <c r="P754" s="5"/>
      <c r="Q754" s="5"/>
    </row>
    <row r="755" spans="1:17" ht="15.75" customHeight="1">
      <c r="A755" s="273"/>
      <c r="B755" s="49" t="s">
        <v>95</v>
      </c>
      <c r="C755" s="102">
        <v>36</v>
      </c>
      <c r="D755" s="102"/>
      <c r="E755" s="45">
        <f t="shared" si="35"/>
        <v>15.277777777777779</v>
      </c>
      <c r="F755" s="103">
        <v>0.55</v>
      </c>
      <c r="G755" s="103">
        <v>0.55</v>
      </c>
      <c r="H755" s="104"/>
      <c r="M755" s="5"/>
      <c r="N755" s="5"/>
      <c r="O755" s="5"/>
      <c r="P755" s="5"/>
      <c r="Q755" s="5"/>
    </row>
    <row r="756" spans="1:17" ht="15.75" customHeight="1">
      <c r="A756" s="274">
        <v>3</v>
      </c>
      <c r="B756" s="50" t="s">
        <v>101</v>
      </c>
      <c r="C756" s="106"/>
      <c r="D756" s="106"/>
      <c r="E756" s="72"/>
      <c r="F756" s="107">
        <f>SUM(F757:F757)</f>
        <v>1.198</v>
      </c>
      <c r="G756" s="107">
        <f>SUM(G757:G757)</f>
        <v>0</v>
      </c>
      <c r="H756" s="108">
        <f>SUM(H757:H757)</f>
        <v>0</v>
      </c>
      <c r="K756" s="5"/>
      <c r="L756" s="5"/>
      <c r="N756" s="5"/>
      <c r="O756" s="5"/>
      <c r="P756" s="5"/>
      <c r="Q756" s="5"/>
    </row>
    <row r="757" spans="1:17" ht="15.75" customHeight="1">
      <c r="A757" s="279"/>
      <c r="B757" s="183" t="s">
        <v>98</v>
      </c>
      <c r="C757" s="131"/>
      <c r="D757" s="131"/>
      <c r="E757" s="62"/>
      <c r="F757" s="132">
        <v>1.198</v>
      </c>
      <c r="G757" s="132"/>
      <c r="H757" s="133"/>
      <c r="K757" s="5"/>
      <c r="L757" s="5"/>
      <c r="N757" s="5"/>
      <c r="O757" s="5"/>
      <c r="P757" s="5"/>
      <c r="Q757" s="5"/>
    </row>
    <row r="758" spans="1:17" ht="15.75" customHeight="1">
      <c r="A758" s="140">
        <v>4</v>
      </c>
      <c r="B758" s="112" t="s">
        <v>24</v>
      </c>
      <c r="C758" s="95"/>
      <c r="D758" s="95"/>
      <c r="E758" s="40"/>
      <c r="F758" s="96">
        <f>SUM(F759:F760)</f>
        <v>20.227</v>
      </c>
      <c r="G758" s="96">
        <f>SUM(G759:G760)</f>
        <v>11.05</v>
      </c>
      <c r="H758" s="97">
        <f>SUM(H760:H760)</f>
        <v>0</v>
      </c>
      <c r="K758" s="5"/>
      <c r="L758" s="5"/>
      <c r="M758" s="5"/>
      <c r="N758" s="5"/>
      <c r="O758" s="5"/>
      <c r="P758" s="5"/>
      <c r="Q758" s="5"/>
    </row>
    <row r="759" spans="1:17" ht="15.75" customHeight="1">
      <c r="A759" s="581"/>
      <c r="B759" s="159" t="s">
        <v>97</v>
      </c>
      <c r="C759" s="156"/>
      <c r="D759" s="156"/>
      <c r="E759" s="62"/>
      <c r="F759" s="157">
        <v>11.05</v>
      </c>
      <c r="G759" s="157">
        <v>11.05</v>
      </c>
      <c r="H759" s="158"/>
      <c r="K759" s="5"/>
      <c r="L759" s="5"/>
      <c r="M759" s="5"/>
      <c r="N759" s="5"/>
      <c r="O759" s="5"/>
      <c r="P759" s="5"/>
      <c r="Q759" s="5"/>
    </row>
    <row r="760" spans="1:17" ht="15.75" customHeight="1">
      <c r="A760" s="272"/>
      <c r="B760" s="29" t="s">
        <v>98</v>
      </c>
      <c r="C760" s="98"/>
      <c r="D760" s="98"/>
      <c r="E760" s="31"/>
      <c r="F760" s="99">
        <v>9.177</v>
      </c>
      <c r="G760" s="99"/>
      <c r="H760" s="100"/>
      <c r="K760" s="5"/>
      <c r="L760" s="5"/>
      <c r="M760" s="5"/>
      <c r="N760" s="5"/>
      <c r="O760" s="5"/>
      <c r="P760" s="5"/>
      <c r="Q760" s="5"/>
    </row>
    <row r="761" spans="1:17" ht="15.75" customHeight="1">
      <c r="A761" s="276">
        <v>5</v>
      </c>
      <c r="B761" s="112" t="s">
        <v>36</v>
      </c>
      <c r="C761" s="115"/>
      <c r="D761" s="115"/>
      <c r="E761" s="142"/>
      <c r="F761" s="134">
        <f>SUM(F762:F762)</f>
        <v>0.078</v>
      </c>
      <c r="G761" s="134">
        <f>SUM(G762:G762)</f>
        <v>0</v>
      </c>
      <c r="H761" s="97">
        <f>SUM(H762:H762)</f>
        <v>0</v>
      </c>
      <c r="K761" s="5"/>
      <c r="L761" s="5"/>
      <c r="M761" s="5"/>
      <c r="N761" s="5"/>
      <c r="O761" s="5"/>
      <c r="P761" s="5"/>
      <c r="Q761" s="5"/>
    </row>
    <row r="762" spans="1:17" ht="15.75" customHeight="1">
      <c r="A762" s="272"/>
      <c r="B762" s="29" t="s">
        <v>98</v>
      </c>
      <c r="C762" s="98"/>
      <c r="D762" s="98"/>
      <c r="E762" s="31"/>
      <c r="F762" s="99">
        <v>0.078</v>
      </c>
      <c r="G762" s="99"/>
      <c r="H762" s="100"/>
      <c r="K762" s="5"/>
      <c r="L762" s="5"/>
      <c r="M762" s="5"/>
      <c r="N762" s="5"/>
      <c r="O762" s="5"/>
      <c r="P762" s="5"/>
      <c r="Q762" s="5"/>
    </row>
    <row r="763" spans="1:17" ht="15.75" customHeight="1">
      <c r="A763" s="140">
        <v>6</v>
      </c>
      <c r="B763" s="112" t="s">
        <v>25</v>
      </c>
      <c r="C763" s="95"/>
      <c r="D763" s="95"/>
      <c r="E763" s="40"/>
      <c r="F763" s="96">
        <f>SUM(F764:F764)</f>
        <v>0.008</v>
      </c>
      <c r="G763" s="96">
        <f>SUM(G764:G764)</f>
        <v>0.008</v>
      </c>
      <c r="H763" s="97">
        <f>SUM(H764:H764)</f>
        <v>0</v>
      </c>
      <c r="K763" s="5"/>
      <c r="L763" s="5"/>
      <c r="M763" s="5"/>
      <c r="N763" s="5"/>
      <c r="O763" s="5"/>
      <c r="P763" s="5"/>
      <c r="Q763" s="5"/>
    </row>
    <row r="764" spans="1:17" ht="15.75" customHeight="1">
      <c r="A764" s="406"/>
      <c r="B764" s="407" t="s">
        <v>95</v>
      </c>
      <c r="C764" s="131">
        <v>93</v>
      </c>
      <c r="D764" s="131"/>
      <c r="E764" s="55"/>
      <c r="F764" s="132">
        <v>0.008</v>
      </c>
      <c r="G764" s="132">
        <v>0.008</v>
      </c>
      <c r="H764" s="133"/>
      <c r="K764" s="5"/>
      <c r="L764" s="5"/>
      <c r="M764" s="5"/>
      <c r="N764" s="5"/>
      <c r="O764" s="5"/>
      <c r="P764" s="5"/>
      <c r="Q764" s="5"/>
    </row>
    <row r="765" spans="1:17" ht="15.75" customHeight="1">
      <c r="A765" s="140">
        <v>7</v>
      </c>
      <c r="B765" s="112" t="s">
        <v>37</v>
      </c>
      <c r="C765" s="95"/>
      <c r="D765" s="95"/>
      <c r="E765" s="40"/>
      <c r="F765" s="96">
        <f>SUM(F766:F767)</f>
        <v>0.23399999999999999</v>
      </c>
      <c r="G765" s="96">
        <f>SUM(G766:G767)</f>
        <v>0.03</v>
      </c>
      <c r="H765" s="97">
        <f>SUM(H766:H767)</f>
        <v>0</v>
      </c>
      <c r="M765" s="5"/>
      <c r="N765" s="5"/>
      <c r="O765" s="5"/>
      <c r="P765" s="5"/>
      <c r="Q765" s="5"/>
    </row>
    <row r="766" spans="1:17" ht="15.75" customHeight="1">
      <c r="A766" s="272"/>
      <c r="B766" s="29" t="s">
        <v>98</v>
      </c>
      <c r="C766" s="98"/>
      <c r="D766" s="98"/>
      <c r="E766" s="31"/>
      <c r="F766" s="99">
        <v>0.204</v>
      </c>
      <c r="G766" s="99"/>
      <c r="H766" s="100"/>
      <c r="M766" s="5"/>
      <c r="N766" s="5"/>
      <c r="O766" s="5"/>
      <c r="P766" s="5"/>
      <c r="Q766" s="5"/>
    </row>
    <row r="767" spans="1:17" ht="15.75" customHeight="1">
      <c r="A767" s="272"/>
      <c r="B767" s="29" t="s">
        <v>99</v>
      </c>
      <c r="C767" s="98">
        <v>10</v>
      </c>
      <c r="D767" s="98"/>
      <c r="E767" s="31">
        <f>F767/C767*1000</f>
        <v>3</v>
      </c>
      <c r="F767" s="99">
        <v>0.03</v>
      </c>
      <c r="G767" s="99">
        <v>0.03</v>
      </c>
      <c r="H767" s="100"/>
      <c r="M767" s="5"/>
      <c r="N767" s="5"/>
      <c r="O767" s="5"/>
      <c r="P767" s="5"/>
      <c r="Q767" s="5"/>
    </row>
    <row r="768" spans="1:17" ht="15.75" customHeight="1">
      <c r="A768" s="140">
        <v>8</v>
      </c>
      <c r="B768" s="112" t="s">
        <v>42</v>
      </c>
      <c r="C768" s="95"/>
      <c r="D768" s="95"/>
      <c r="E768" s="40"/>
      <c r="F768" s="96">
        <f>SUM(F769:F770)</f>
        <v>0.8739999999999999</v>
      </c>
      <c r="G768" s="96">
        <f>SUM(G769:G770)</f>
        <v>0</v>
      </c>
      <c r="H768" s="97">
        <f>SUM(H769:H770)</f>
        <v>0</v>
      </c>
      <c r="M768" s="5"/>
      <c r="N768" s="5"/>
      <c r="O768" s="5"/>
      <c r="P768" s="5"/>
      <c r="Q768" s="5"/>
    </row>
    <row r="769" spans="1:17" ht="15.75" customHeight="1">
      <c r="A769" s="272"/>
      <c r="B769" s="114" t="s">
        <v>98</v>
      </c>
      <c r="C769" s="98"/>
      <c r="D769" s="98"/>
      <c r="E769" s="62"/>
      <c r="F769" s="99">
        <v>0.584</v>
      </c>
      <c r="G769" s="99"/>
      <c r="H769" s="100"/>
      <c r="M769" s="5"/>
      <c r="N769" s="5"/>
      <c r="O769" s="5"/>
      <c r="P769" s="5"/>
      <c r="Q769" s="5"/>
    </row>
    <row r="770" spans="1:17" ht="15.75" customHeight="1">
      <c r="A770" s="273"/>
      <c r="B770" s="49" t="s">
        <v>99</v>
      </c>
      <c r="C770" s="102">
        <v>138</v>
      </c>
      <c r="D770" s="102"/>
      <c r="E770" s="45">
        <f>F770/C770*1000</f>
        <v>2.101449275362319</v>
      </c>
      <c r="F770" s="103">
        <v>0.29</v>
      </c>
      <c r="G770" s="103"/>
      <c r="H770" s="104"/>
      <c r="K770" s="101"/>
      <c r="L770" s="101"/>
      <c r="M770" s="5"/>
      <c r="N770" s="5"/>
      <c r="O770" s="5"/>
      <c r="P770" s="5"/>
      <c r="Q770" s="5"/>
    </row>
    <row r="771" spans="1:17" ht="15.75" customHeight="1">
      <c r="A771" s="140">
        <v>9</v>
      </c>
      <c r="B771" s="112" t="s">
        <v>77</v>
      </c>
      <c r="C771" s="95"/>
      <c r="D771" s="95"/>
      <c r="E771" s="40"/>
      <c r="F771" s="96">
        <f>SUM(F772:F772)</f>
        <v>0.139</v>
      </c>
      <c r="G771" s="96">
        <f>SUM(G772:G772)</f>
        <v>0.07</v>
      </c>
      <c r="H771" s="97">
        <f>SUM(H772:H772)</f>
        <v>0</v>
      </c>
      <c r="M771" s="5"/>
      <c r="N771" s="5"/>
      <c r="O771" s="5"/>
      <c r="P771" s="5"/>
      <c r="Q771" s="5"/>
    </row>
    <row r="772" spans="1:17" ht="15.75" customHeight="1">
      <c r="A772" s="273"/>
      <c r="B772" s="120" t="s">
        <v>98</v>
      </c>
      <c r="C772" s="102"/>
      <c r="D772" s="102"/>
      <c r="E772" s="45"/>
      <c r="F772" s="103">
        <v>0.139</v>
      </c>
      <c r="G772" s="103">
        <v>0.07</v>
      </c>
      <c r="H772" s="104"/>
      <c r="M772" s="5"/>
      <c r="N772" s="5"/>
      <c r="O772" s="5"/>
      <c r="P772" s="5"/>
      <c r="Q772" s="5"/>
    </row>
    <row r="773" spans="1:17" ht="15.75" customHeight="1">
      <c r="A773" s="140">
        <v>10</v>
      </c>
      <c r="B773" s="166" t="s">
        <v>28</v>
      </c>
      <c r="C773" s="95"/>
      <c r="D773" s="95"/>
      <c r="E773" s="40"/>
      <c r="F773" s="96">
        <f>SUM(F774:F774)</f>
        <v>4.94</v>
      </c>
      <c r="G773" s="96">
        <f>SUM(G774:G774)</f>
        <v>0</v>
      </c>
      <c r="H773" s="97">
        <f>SUM(H774:H774)</f>
        <v>0</v>
      </c>
      <c r="K773" s="5"/>
      <c r="L773" s="5"/>
      <c r="M773" s="5"/>
      <c r="N773" s="5"/>
      <c r="O773" s="5"/>
      <c r="P773" s="5"/>
      <c r="Q773" s="5"/>
    </row>
    <row r="774" spans="1:17" ht="15.75" customHeight="1">
      <c r="A774" s="272"/>
      <c r="B774" s="29" t="s">
        <v>98</v>
      </c>
      <c r="C774" s="98"/>
      <c r="D774" s="98"/>
      <c r="E774" s="31"/>
      <c r="F774" s="99">
        <v>4.94</v>
      </c>
      <c r="G774" s="99"/>
      <c r="H774" s="100"/>
      <c r="J774" s="101"/>
      <c r="K774" s="5"/>
      <c r="L774" s="5"/>
      <c r="M774" s="5"/>
      <c r="N774" s="5"/>
      <c r="O774" s="5"/>
      <c r="P774" s="5"/>
      <c r="Q774" s="5"/>
    </row>
    <row r="775" spans="1:17" ht="15.75" customHeight="1">
      <c r="A775" s="276">
        <v>11</v>
      </c>
      <c r="B775" s="112" t="s">
        <v>38</v>
      </c>
      <c r="C775" s="115"/>
      <c r="D775" s="115"/>
      <c r="E775" s="40"/>
      <c r="F775" s="134">
        <f>SUM(F776:F776)</f>
        <v>8.327</v>
      </c>
      <c r="G775" s="134">
        <f>SUM(G776:G776)</f>
        <v>0</v>
      </c>
      <c r="H775" s="135">
        <f>SUM(H776:H776)</f>
        <v>0</v>
      </c>
      <c r="K775" s="5"/>
      <c r="L775" s="5"/>
      <c r="M775" s="5"/>
      <c r="N775" s="5"/>
      <c r="O775" s="5"/>
      <c r="P775" s="5"/>
      <c r="Q775" s="5"/>
    </row>
    <row r="776" spans="1:17" ht="15.75" customHeight="1">
      <c r="A776" s="272"/>
      <c r="B776" s="29" t="s">
        <v>98</v>
      </c>
      <c r="C776" s="98"/>
      <c r="D776" s="98"/>
      <c r="E776" s="31"/>
      <c r="F776" s="99">
        <v>8.327</v>
      </c>
      <c r="G776" s="99"/>
      <c r="H776" s="100"/>
      <c r="K776" s="5"/>
      <c r="L776" s="5"/>
      <c r="M776" s="5"/>
      <c r="N776" s="5"/>
      <c r="O776" s="5"/>
      <c r="P776" s="5"/>
      <c r="Q776" s="5"/>
    </row>
    <row r="777" spans="1:17" ht="15.75" customHeight="1">
      <c r="A777" s="140">
        <v>12</v>
      </c>
      <c r="B777" s="112" t="s">
        <v>41</v>
      </c>
      <c r="C777" s="95"/>
      <c r="D777" s="95"/>
      <c r="E777" s="40"/>
      <c r="F777" s="96">
        <f>SUM(F778:F778)</f>
        <v>2.797</v>
      </c>
      <c r="G777" s="96">
        <f>SUM(G778:G778)</f>
        <v>0</v>
      </c>
      <c r="H777" s="97">
        <f>SUM(H778:H778)</f>
        <v>0</v>
      </c>
      <c r="M777" s="5"/>
      <c r="N777" s="5"/>
      <c r="O777" s="5"/>
      <c r="P777" s="5"/>
      <c r="Q777" s="5"/>
    </row>
    <row r="778" spans="1:17" ht="15.75" customHeight="1" thickBot="1">
      <c r="A778" s="273"/>
      <c r="B778" s="49" t="s">
        <v>98</v>
      </c>
      <c r="C778" s="102"/>
      <c r="D778" s="102"/>
      <c r="E778" s="45"/>
      <c r="F778" s="103">
        <v>2.797</v>
      </c>
      <c r="G778" s="103"/>
      <c r="H778" s="104"/>
      <c r="M778" s="5"/>
      <c r="N778" s="5"/>
      <c r="O778" s="5"/>
      <c r="P778" s="5"/>
      <c r="Q778" s="5"/>
    </row>
    <row r="779" spans="1:17" ht="15.75" customHeight="1" thickBot="1">
      <c r="A779" s="339" t="s">
        <v>136</v>
      </c>
      <c r="B779" s="340" t="s">
        <v>133</v>
      </c>
      <c r="C779" s="349"/>
      <c r="D779" s="349"/>
      <c r="E779" s="349"/>
      <c r="F779" s="350">
        <f>F752+F754+F756+F758+F761+F763+F765+F768+F771+F773+F775+F777</f>
        <v>42.091</v>
      </c>
      <c r="G779" s="350">
        <f>G752+G754+G756+G758+G761+G763+G765+G768+G771+G773+G775+G777</f>
        <v>11.708</v>
      </c>
      <c r="H779" s="474">
        <f>H752+H754+H756+H758+H761+H763+H765+H768+H771+H773+H775+H777</f>
        <v>0</v>
      </c>
      <c r="M779" s="5"/>
      <c r="N779" s="5"/>
      <c r="O779" s="5"/>
      <c r="P779" s="5"/>
      <c r="Q779" s="5"/>
    </row>
    <row r="780" spans="1:17" ht="15.75" customHeight="1">
      <c r="A780" s="285"/>
      <c r="B780" s="167" t="s">
        <v>52</v>
      </c>
      <c r="C780" s="168"/>
      <c r="D780" s="168"/>
      <c r="E780" s="169"/>
      <c r="F780" s="170"/>
      <c r="G780" s="170"/>
      <c r="H780" s="171"/>
      <c r="K780" s="5"/>
      <c r="L780" s="5"/>
      <c r="M780" s="5"/>
      <c r="N780" s="5"/>
      <c r="O780" s="5"/>
      <c r="P780" s="5"/>
      <c r="Q780" s="5"/>
    </row>
    <row r="781" spans="1:17" ht="15.75" customHeight="1">
      <c r="A781" s="140">
        <v>1</v>
      </c>
      <c r="B781" s="112" t="s">
        <v>151</v>
      </c>
      <c r="C781" s="95"/>
      <c r="D781" s="95"/>
      <c r="E781" s="40"/>
      <c r="F781" s="96">
        <f>SUM(F782:F782)</f>
        <v>0.009</v>
      </c>
      <c r="G781" s="96">
        <f>SUM(G782:G782)</f>
        <v>0.009</v>
      </c>
      <c r="H781" s="97">
        <f>SUM(H782:H782)</f>
        <v>0</v>
      </c>
      <c r="K781" s="101"/>
      <c r="L781" s="101"/>
      <c r="M781" s="101"/>
      <c r="N781" s="101"/>
      <c r="P781" s="5"/>
      <c r="Q781" s="5"/>
    </row>
    <row r="782" spans="1:17" ht="15.75" customHeight="1">
      <c r="A782" s="273"/>
      <c r="B782" s="49" t="s">
        <v>98</v>
      </c>
      <c r="C782" s="102"/>
      <c r="D782" s="102"/>
      <c r="E782" s="45"/>
      <c r="F782" s="103">
        <v>0.009</v>
      </c>
      <c r="G782" s="103">
        <v>0.009</v>
      </c>
      <c r="H782" s="104"/>
      <c r="P782" s="5"/>
      <c r="Q782" s="5"/>
    </row>
    <row r="783" spans="1:17" ht="15.75" customHeight="1">
      <c r="A783" s="276">
        <v>2</v>
      </c>
      <c r="B783" s="38" t="s">
        <v>129</v>
      </c>
      <c r="C783" s="115"/>
      <c r="D783" s="115"/>
      <c r="E783" s="142"/>
      <c r="F783" s="134">
        <f>F784</f>
        <v>1.4</v>
      </c>
      <c r="G783" s="134">
        <f>G784</f>
        <v>1.4</v>
      </c>
      <c r="H783" s="135"/>
      <c r="P783" s="5"/>
      <c r="Q783" s="5"/>
    </row>
    <row r="784" spans="1:17" ht="15.75" customHeight="1">
      <c r="A784" s="273"/>
      <c r="B784" s="49" t="s">
        <v>98</v>
      </c>
      <c r="C784" s="121"/>
      <c r="D784" s="121"/>
      <c r="E784" s="141"/>
      <c r="F784" s="122">
        <v>1.4</v>
      </c>
      <c r="G784" s="122">
        <v>1.4</v>
      </c>
      <c r="H784" s="123"/>
      <c r="P784" s="5"/>
      <c r="Q784" s="5"/>
    </row>
    <row r="785" spans="1:17" ht="15.75" customHeight="1">
      <c r="A785" s="140">
        <v>3</v>
      </c>
      <c r="B785" s="112" t="s">
        <v>40</v>
      </c>
      <c r="C785" s="95"/>
      <c r="D785" s="95"/>
      <c r="E785" s="40"/>
      <c r="F785" s="96">
        <f>SUM(F786:F786)</f>
        <v>0.91</v>
      </c>
      <c r="G785" s="96">
        <f>SUM(G786:G786)</f>
        <v>0.91</v>
      </c>
      <c r="H785" s="97">
        <f>SUM(H786:H786)</f>
        <v>0</v>
      </c>
      <c r="P785" s="5"/>
      <c r="Q785" s="5"/>
    </row>
    <row r="786" spans="1:17" ht="15.75" customHeight="1">
      <c r="A786" s="273"/>
      <c r="B786" s="49" t="s">
        <v>98</v>
      </c>
      <c r="C786" s="102"/>
      <c r="D786" s="102"/>
      <c r="E786" s="45"/>
      <c r="F786" s="103">
        <v>0.91</v>
      </c>
      <c r="G786" s="103">
        <v>0.91</v>
      </c>
      <c r="H786" s="104"/>
      <c r="K786" s="66"/>
      <c r="L786" s="66"/>
      <c r="M786" s="66"/>
      <c r="N786" s="66"/>
      <c r="P786" s="5"/>
      <c r="Q786" s="5"/>
    </row>
    <row r="787" spans="1:17" ht="15.75" customHeight="1">
      <c r="A787" s="140">
        <v>4</v>
      </c>
      <c r="B787" s="112" t="s">
        <v>8</v>
      </c>
      <c r="C787" s="95"/>
      <c r="D787" s="95"/>
      <c r="E787" s="142"/>
      <c r="F787" s="96">
        <f>SUM(F788:F788)</f>
        <v>0.32</v>
      </c>
      <c r="G787" s="96">
        <f>SUM(G788:G788)</f>
        <v>0.32</v>
      </c>
      <c r="H787" s="97">
        <f>SUM(H788:H788)</f>
        <v>0</v>
      </c>
      <c r="K787" s="66"/>
      <c r="L787" s="66"/>
      <c r="M787" s="66"/>
      <c r="N787" s="66"/>
      <c r="P787" s="5"/>
      <c r="Q787" s="5"/>
    </row>
    <row r="788" spans="1:17" ht="15.75" customHeight="1">
      <c r="A788" s="272"/>
      <c r="B788" s="29" t="s">
        <v>98</v>
      </c>
      <c r="C788" s="98"/>
      <c r="D788" s="98"/>
      <c r="E788" s="31"/>
      <c r="F788" s="99">
        <v>0.32</v>
      </c>
      <c r="G788" s="99">
        <v>0.32</v>
      </c>
      <c r="H788" s="100"/>
      <c r="J788" s="101"/>
      <c r="K788" s="66"/>
      <c r="L788" s="66"/>
      <c r="M788" s="66"/>
      <c r="N788" s="66"/>
      <c r="P788" s="5"/>
      <c r="Q788" s="5"/>
    </row>
    <row r="789" spans="1:17" ht="15.75" customHeight="1">
      <c r="A789" s="276">
        <v>5</v>
      </c>
      <c r="B789" s="112" t="s">
        <v>152</v>
      </c>
      <c r="C789" s="115"/>
      <c r="D789" s="115"/>
      <c r="E789" s="142"/>
      <c r="F789" s="134">
        <f>SUM(F790:F790)</f>
        <v>0.686</v>
      </c>
      <c r="G789" s="134">
        <f>SUM(G790:G790)</f>
        <v>0.686</v>
      </c>
      <c r="H789" s="135">
        <f>SUM(H790:H790)</f>
        <v>0</v>
      </c>
      <c r="K789" s="66"/>
      <c r="L789" s="66"/>
      <c r="M789" s="66"/>
      <c r="N789" s="66"/>
      <c r="P789" s="5"/>
      <c r="Q789" s="5"/>
    </row>
    <row r="790" spans="1:17" ht="15.75" customHeight="1" thickBot="1">
      <c r="A790" s="277"/>
      <c r="B790" s="34" t="s">
        <v>98</v>
      </c>
      <c r="C790" s="184"/>
      <c r="D790" s="184"/>
      <c r="E790" s="165"/>
      <c r="F790" s="185">
        <v>0.686</v>
      </c>
      <c r="G790" s="185">
        <v>0.686</v>
      </c>
      <c r="H790" s="186"/>
      <c r="P790" s="5"/>
      <c r="Q790" s="5"/>
    </row>
    <row r="791" spans="1:17" ht="15.75" customHeight="1" thickBot="1">
      <c r="A791" s="329" t="s">
        <v>136</v>
      </c>
      <c r="B791" s="330" t="s">
        <v>132</v>
      </c>
      <c r="C791" s="343"/>
      <c r="D791" s="343"/>
      <c r="E791" s="343"/>
      <c r="F791" s="331">
        <f>+F781+F783+F785+F787+F789</f>
        <v>3.3249999999999997</v>
      </c>
      <c r="G791" s="331">
        <f>G781+G783+G785+G787+G789</f>
        <v>3.3249999999999997</v>
      </c>
      <c r="H791" s="332">
        <f>H781+H783+H785+H787+H789</f>
        <v>0</v>
      </c>
      <c r="K791" s="66"/>
      <c r="L791" s="66"/>
      <c r="M791" s="66"/>
      <c r="N791" s="66"/>
      <c r="P791" s="5"/>
      <c r="Q791" s="5"/>
    </row>
    <row r="792" spans="1:17" ht="15.75" customHeight="1" thickBot="1">
      <c r="A792" s="351" t="s">
        <v>92</v>
      </c>
      <c r="B792" s="352" t="s">
        <v>135</v>
      </c>
      <c r="C792" s="353"/>
      <c r="D792" s="353"/>
      <c r="E792" s="353"/>
      <c r="F792" s="354">
        <f>F750+F779+F791</f>
        <v>131.569</v>
      </c>
      <c r="G792" s="354">
        <f>G750+G779+G791</f>
        <v>25.208</v>
      </c>
      <c r="H792" s="355">
        <f>H750+H779+H791</f>
        <v>26.87</v>
      </c>
      <c r="P792" s="5"/>
      <c r="Q792" s="5"/>
    </row>
    <row r="793" spans="1:8" ht="15.75" customHeight="1">
      <c r="A793" s="288" t="s">
        <v>130</v>
      </c>
      <c r="B793" s="249" t="s">
        <v>110</v>
      </c>
      <c r="C793" s="187"/>
      <c r="D793" s="187"/>
      <c r="E793" s="188"/>
      <c r="F793" s="189"/>
      <c r="G793" s="189"/>
      <c r="H793" s="190"/>
    </row>
    <row r="794" spans="1:17" s="65" customFormat="1" ht="15.75" customHeight="1">
      <c r="A794" s="289"/>
      <c r="B794" s="191" t="s">
        <v>54</v>
      </c>
      <c r="C794" s="146"/>
      <c r="D794" s="146"/>
      <c r="E794" s="192"/>
      <c r="F794" s="193"/>
      <c r="G794" s="193"/>
      <c r="H794" s="194"/>
      <c r="K794" s="6"/>
      <c r="L794" s="6"/>
      <c r="M794" s="6"/>
      <c r="N794" s="6"/>
      <c r="O794" s="6"/>
      <c r="P794" s="6"/>
      <c r="Q794" s="66"/>
    </row>
    <row r="795" spans="1:13" s="65" customFormat="1" ht="15.75" customHeight="1">
      <c r="A795" s="276">
        <v>1</v>
      </c>
      <c r="B795" s="195" t="s">
        <v>60</v>
      </c>
      <c r="C795" s="115"/>
      <c r="D795" s="115"/>
      <c r="E795" s="142"/>
      <c r="F795" s="134">
        <f>SUM(F796)</f>
        <v>0.947</v>
      </c>
      <c r="G795" s="134">
        <f>SUM(G796)</f>
        <v>0</v>
      </c>
      <c r="H795" s="135">
        <f>SUM(H796)</f>
        <v>0</v>
      </c>
      <c r="J795" s="6"/>
      <c r="K795" s="6"/>
      <c r="L795" s="6"/>
      <c r="M795" s="66"/>
    </row>
    <row r="796" spans="1:13" s="65" customFormat="1" ht="15.75" customHeight="1">
      <c r="A796" s="280"/>
      <c r="B796" s="197" t="s">
        <v>98</v>
      </c>
      <c r="C796" s="121"/>
      <c r="D796" s="121"/>
      <c r="E796" s="141"/>
      <c r="F796" s="122">
        <v>0.947</v>
      </c>
      <c r="G796" s="122"/>
      <c r="H796" s="123"/>
      <c r="J796" s="6"/>
      <c r="K796" s="6"/>
      <c r="L796" s="6"/>
      <c r="M796" s="66"/>
    </row>
    <row r="797" spans="1:13" s="65" customFormat="1" ht="15.75" customHeight="1">
      <c r="A797" s="276">
        <v>2</v>
      </c>
      <c r="B797" s="195" t="s">
        <v>109</v>
      </c>
      <c r="C797" s="115"/>
      <c r="D797" s="115"/>
      <c r="E797" s="115"/>
      <c r="F797" s="134">
        <f>SUM(F798:F799)</f>
        <v>28.982</v>
      </c>
      <c r="G797" s="134">
        <f>SUM(G798:G799)</f>
        <v>0</v>
      </c>
      <c r="H797" s="135">
        <f>SUM(H798:H799)</f>
        <v>28.454</v>
      </c>
      <c r="J797" s="6"/>
      <c r="K797" s="6"/>
      <c r="L797" s="6"/>
      <c r="M797" s="66"/>
    </row>
    <row r="798" spans="1:17" ht="15.75" customHeight="1">
      <c r="A798" s="582"/>
      <c r="B798" s="198" t="s">
        <v>97</v>
      </c>
      <c r="C798" s="160"/>
      <c r="D798" s="160"/>
      <c r="E798" s="160"/>
      <c r="F798" s="162">
        <v>28.454</v>
      </c>
      <c r="G798" s="162"/>
      <c r="H798" s="163">
        <v>28.454</v>
      </c>
      <c r="J798" s="6"/>
      <c r="N798" s="5"/>
      <c r="O798" s="5"/>
      <c r="P798" s="5"/>
      <c r="Q798" s="5"/>
    </row>
    <row r="799" spans="1:17" ht="15.75" customHeight="1">
      <c r="A799" s="281"/>
      <c r="B799" s="198" t="s">
        <v>98</v>
      </c>
      <c r="C799" s="160"/>
      <c r="D799" s="160"/>
      <c r="E799" s="117"/>
      <c r="F799" s="162">
        <v>0.528</v>
      </c>
      <c r="G799" s="162"/>
      <c r="H799" s="163"/>
      <c r="J799" s="101"/>
      <c r="K799" s="101"/>
      <c r="L799" s="101"/>
      <c r="N799" s="5"/>
      <c r="O799" s="5"/>
      <c r="P799" s="5"/>
      <c r="Q799" s="5"/>
    </row>
    <row r="800" spans="1:17" ht="15.75" customHeight="1">
      <c r="A800" s="276">
        <v>3</v>
      </c>
      <c r="B800" s="195" t="s">
        <v>102</v>
      </c>
      <c r="C800" s="115"/>
      <c r="D800" s="115"/>
      <c r="E800" s="115"/>
      <c r="F800" s="134">
        <f>SUM(F801:F801)</f>
        <v>0.059</v>
      </c>
      <c r="G800" s="134">
        <f>SUM(G801:G801)</f>
        <v>0.059</v>
      </c>
      <c r="H800" s="135">
        <f>SUM(H801:H801)</f>
        <v>0</v>
      </c>
      <c r="J800" s="6"/>
      <c r="N800" s="5"/>
      <c r="O800" s="5"/>
      <c r="P800" s="5"/>
      <c r="Q800" s="5"/>
    </row>
    <row r="801" spans="1:17" ht="15.75" customHeight="1">
      <c r="A801" s="284"/>
      <c r="B801" s="196" t="s">
        <v>95</v>
      </c>
      <c r="C801" s="116">
        <v>10</v>
      </c>
      <c r="D801" s="116"/>
      <c r="E801" s="117"/>
      <c r="F801" s="118">
        <v>0.059</v>
      </c>
      <c r="G801" s="118">
        <v>0.059</v>
      </c>
      <c r="H801" s="119"/>
      <c r="J801" s="6"/>
      <c r="N801" s="5"/>
      <c r="O801" s="5"/>
      <c r="P801" s="5"/>
      <c r="Q801" s="5"/>
    </row>
    <row r="802" spans="1:17" ht="15.75" customHeight="1">
      <c r="A802" s="276">
        <v>4</v>
      </c>
      <c r="B802" s="195" t="s">
        <v>50</v>
      </c>
      <c r="C802" s="115"/>
      <c r="D802" s="115"/>
      <c r="E802" s="142"/>
      <c r="F802" s="134">
        <f>SUM(F803)</f>
        <v>0.384</v>
      </c>
      <c r="G802" s="134">
        <f>SUM(G803)</f>
        <v>0</v>
      </c>
      <c r="H802" s="135"/>
      <c r="J802" s="66"/>
      <c r="K802" s="66"/>
      <c r="L802" s="66"/>
      <c r="N802" s="5"/>
      <c r="O802" s="5"/>
      <c r="P802" s="5"/>
      <c r="Q802" s="5"/>
    </row>
    <row r="803" spans="1:17" ht="15.75" customHeight="1">
      <c r="A803" s="280"/>
      <c r="B803" s="197" t="s">
        <v>98</v>
      </c>
      <c r="C803" s="121"/>
      <c r="D803" s="121"/>
      <c r="E803" s="141"/>
      <c r="F803" s="122">
        <v>0.384</v>
      </c>
      <c r="G803" s="122"/>
      <c r="H803" s="123"/>
      <c r="J803" s="6"/>
      <c r="N803" s="5"/>
      <c r="O803" s="5"/>
      <c r="P803" s="5"/>
      <c r="Q803" s="5"/>
    </row>
    <row r="804" spans="1:17" ht="15.75" customHeight="1">
      <c r="A804" s="276">
        <v>5</v>
      </c>
      <c r="B804" s="195" t="s">
        <v>103</v>
      </c>
      <c r="C804" s="115"/>
      <c r="D804" s="115"/>
      <c r="E804" s="115"/>
      <c r="F804" s="134">
        <f>SUM(F805:F806)</f>
        <v>27.442</v>
      </c>
      <c r="G804" s="134">
        <f>SUM(G805:G806)</f>
        <v>17.07</v>
      </c>
      <c r="H804" s="135">
        <f>SUM(H805:H806)</f>
        <v>0</v>
      </c>
      <c r="J804" s="6"/>
      <c r="N804" s="5"/>
      <c r="O804" s="5"/>
      <c r="P804" s="5"/>
      <c r="Q804" s="5"/>
    </row>
    <row r="805" spans="1:17" ht="15.75" customHeight="1">
      <c r="A805" s="284"/>
      <c r="B805" s="196" t="s">
        <v>95</v>
      </c>
      <c r="C805" s="116">
        <v>980</v>
      </c>
      <c r="D805" s="116"/>
      <c r="E805" s="117"/>
      <c r="F805" s="118">
        <v>17.07</v>
      </c>
      <c r="G805" s="118">
        <v>17.07</v>
      </c>
      <c r="H805" s="119"/>
      <c r="J805" s="6"/>
      <c r="M805" s="101"/>
      <c r="N805" s="5"/>
      <c r="O805" s="5"/>
      <c r="P805" s="5"/>
      <c r="Q805" s="5"/>
    </row>
    <row r="806" spans="1:17" ht="15.75" customHeight="1">
      <c r="A806" s="284"/>
      <c r="B806" s="196" t="s">
        <v>98</v>
      </c>
      <c r="C806" s="116"/>
      <c r="D806" s="116"/>
      <c r="E806" s="117"/>
      <c r="F806" s="118">
        <v>10.372</v>
      </c>
      <c r="G806" s="118"/>
      <c r="H806" s="119"/>
      <c r="J806" s="6"/>
      <c r="N806" s="5"/>
      <c r="O806" s="5"/>
      <c r="P806" s="5"/>
      <c r="Q806" s="5"/>
    </row>
    <row r="807" spans="1:17" ht="15.75" customHeight="1">
      <c r="A807" s="276">
        <v>6</v>
      </c>
      <c r="B807" s="195" t="s">
        <v>51</v>
      </c>
      <c r="C807" s="115"/>
      <c r="D807" s="115"/>
      <c r="E807" s="115"/>
      <c r="F807" s="134">
        <f>SUM(F808:F808)</f>
        <v>0.747</v>
      </c>
      <c r="G807" s="134">
        <f>SUM(G808:G808)</f>
        <v>0</v>
      </c>
      <c r="H807" s="135">
        <f>SUM(H808:H808)</f>
        <v>0</v>
      </c>
      <c r="J807" s="6"/>
      <c r="N807" s="5"/>
      <c r="O807" s="5"/>
      <c r="P807" s="5"/>
      <c r="Q807" s="5"/>
    </row>
    <row r="808" spans="1:17" ht="15.75" customHeight="1" thickBot="1">
      <c r="A808" s="284"/>
      <c r="B808" s="196" t="s">
        <v>98</v>
      </c>
      <c r="C808" s="116"/>
      <c r="D808" s="116"/>
      <c r="E808" s="117"/>
      <c r="F808" s="118">
        <v>0.747</v>
      </c>
      <c r="G808" s="118"/>
      <c r="H808" s="119"/>
      <c r="J808" s="6"/>
      <c r="N808" s="5"/>
      <c r="O808" s="5"/>
      <c r="P808" s="5"/>
      <c r="Q808" s="5"/>
    </row>
    <row r="809" spans="1:17" ht="15.75" customHeight="1" thickBot="1">
      <c r="A809" s="356" t="s">
        <v>130</v>
      </c>
      <c r="B809" s="357" t="s">
        <v>131</v>
      </c>
      <c r="C809" s="358"/>
      <c r="D809" s="358"/>
      <c r="E809" s="358"/>
      <c r="F809" s="359">
        <f>F795+F797+F800+F802+F804+F807</f>
        <v>58.561</v>
      </c>
      <c r="G809" s="359">
        <f>G795+G797+G800+G802+G804+G807</f>
        <v>17.129</v>
      </c>
      <c r="H809" s="369">
        <f>H795+H797+H800+H802+H804+H807</f>
        <v>28.454</v>
      </c>
      <c r="J809" s="6"/>
      <c r="N809" s="5"/>
      <c r="O809" s="5"/>
      <c r="P809" s="5"/>
      <c r="Q809" s="5"/>
    </row>
    <row r="810" spans="1:13" s="65" customFormat="1" ht="15.75" customHeight="1">
      <c r="A810" s="290"/>
      <c r="B810" s="202" t="s">
        <v>55</v>
      </c>
      <c r="C810" s="187"/>
      <c r="D810" s="187"/>
      <c r="E810" s="203"/>
      <c r="F810" s="189"/>
      <c r="G810" s="189"/>
      <c r="H810" s="190"/>
      <c r="J810" s="66"/>
      <c r="K810" s="66"/>
      <c r="L810" s="66"/>
      <c r="M810" s="66"/>
    </row>
    <row r="811" spans="1:17" ht="15.75" customHeight="1">
      <c r="A811" s="276">
        <v>1</v>
      </c>
      <c r="B811" s="195" t="s">
        <v>101</v>
      </c>
      <c r="C811" s="115"/>
      <c r="D811" s="115"/>
      <c r="E811" s="115"/>
      <c r="F811" s="134">
        <f>SUM(F812:F812)</f>
        <v>0.1</v>
      </c>
      <c r="G811" s="134">
        <f>SUM(G812:G812)</f>
        <v>0</v>
      </c>
      <c r="H811" s="135">
        <f>SUM(H812:H812)</f>
        <v>0</v>
      </c>
      <c r="O811" s="5"/>
      <c r="P811" s="5"/>
      <c r="Q811" s="5"/>
    </row>
    <row r="812" spans="1:17" ht="15.75" customHeight="1">
      <c r="A812" s="284"/>
      <c r="B812" s="196" t="s">
        <v>98</v>
      </c>
      <c r="C812" s="116"/>
      <c r="D812" s="116"/>
      <c r="E812" s="117"/>
      <c r="F812" s="118">
        <v>0.1</v>
      </c>
      <c r="G812" s="118"/>
      <c r="H812" s="119"/>
      <c r="I812" s="6"/>
      <c r="O812" s="5"/>
      <c r="P812" s="5"/>
      <c r="Q812" s="5"/>
    </row>
    <row r="813" spans="1:17" ht="15.75" customHeight="1">
      <c r="A813" s="276">
        <v>2</v>
      </c>
      <c r="B813" s="195" t="s">
        <v>26</v>
      </c>
      <c r="C813" s="115"/>
      <c r="D813" s="115"/>
      <c r="E813" s="115"/>
      <c r="F813" s="134">
        <f>SUM(F814:F814)</f>
        <v>2.835</v>
      </c>
      <c r="G813" s="134">
        <f>SUM(G814:G814)</f>
        <v>0</v>
      </c>
      <c r="H813" s="135">
        <f>SUM(H814:H814)</f>
        <v>0</v>
      </c>
      <c r="O813" s="5"/>
      <c r="P813" s="5"/>
      <c r="Q813" s="5"/>
    </row>
    <row r="814" spans="1:17" ht="15.75" customHeight="1">
      <c r="A814" s="284"/>
      <c r="B814" s="196" t="s">
        <v>98</v>
      </c>
      <c r="C814" s="116"/>
      <c r="D814" s="116"/>
      <c r="E814" s="117"/>
      <c r="F814" s="118">
        <v>2.835</v>
      </c>
      <c r="G814" s="118"/>
      <c r="H814" s="119"/>
      <c r="O814" s="5"/>
      <c r="P814" s="5"/>
      <c r="Q814" s="5"/>
    </row>
    <row r="815" spans="1:17" ht="15.75" customHeight="1">
      <c r="A815" s="276">
        <v>3</v>
      </c>
      <c r="B815" s="195" t="s">
        <v>27</v>
      </c>
      <c r="C815" s="115"/>
      <c r="D815" s="115"/>
      <c r="E815" s="115"/>
      <c r="F815" s="134">
        <f>SUM(F816:F816)</f>
        <v>4.278</v>
      </c>
      <c r="G815" s="134">
        <f>SUM(G816:G816)</f>
        <v>0</v>
      </c>
      <c r="H815" s="135">
        <f>SUM(H816:H816)</f>
        <v>0</v>
      </c>
      <c r="O815" s="5"/>
      <c r="P815" s="5"/>
      <c r="Q815" s="5"/>
    </row>
    <row r="816" spans="1:17" ht="15.75" customHeight="1">
      <c r="A816" s="280"/>
      <c r="B816" s="197" t="s">
        <v>98</v>
      </c>
      <c r="C816" s="121"/>
      <c r="D816" s="121"/>
      <c r="E816" s="141"/>
      <c r="F816" s="122">
        <v>4.278</v>
      </c>
      <c r="G816" s="122"/>
      <c r="H816" s="123"/>
      <c r="O816" s="5"/>
      <c r="P816" s="5"/>
      <c r="Q816" s="5"/>
    </row>
    <row r="817" spans="1:17" ht="15.75" customHeight="1">
      <c r="A817" s="276">
        <v>4</v>
      </c>
      <c r="B817" s="195" t="s">
        <v>37</v>
      </c>
      <c r="C817" s="115"/>
      <c r="D817" s="115"/>
      <c r="E817" s="115"/>
      <c r="F817" s="134">
        <f>SUM(F818:F818)</f>
        <v>1.816</v>
      </c>
      <c r="G817" s="134">
        <f>SUM(G818:G818)</f>
        <v>0</v>
      </c>
      <c r="H817" s="135">
        <f>SUM(H818:H818)</f>
        <v>0</v>
      </c>
      <c r="O817" s="5"/>
      <c r="P817" s="5"/>
      <c r="Q817" s="5"/>
    </row>
    <row r="818" spans="1:17" ht="15.75" customHeight="1">
      <c r="A818" s="284"/>
      <c r="B818" s="196" t="s">
        <v>98</v>
      </c>
      <c r="C818" s="116"/>
      <c r="D818" s="116"/>
      <c r="E818" s="117"/>
      <c r="F818" s="118">
        <v>1.816</v>
      </c>
      <c r="G818" s="118"/>
      <c r="H818" s="119"/>
      <c r="O818" s="5"/>
      <c r="P818" s="5"/>
      <c r="Q818" s="5"/>
    </row>
    <row r="819" spans="1:14" s="65" customFormat="1" ht="15.75" customHeight="1">
      <c r="A819" s="276">
        <v>5</v>
      </c>
      <c r="B819" s="195" t="s">
        <v>66</v>
      </c>
      <c r="C819" s="115"/>
      <c r="D819" s="115"/>
      <c r="E819" s="115"/>
      <c r="F819" s="134">
        <f>SUM(F820:F820)</f>
        <v>0.169</v>
      </c>
      <c r="G819" s="134">
        <f>SUM(G820:G820)</f>
        <v>0</v>
      </c>
      <c r="H819" s="135">
        <f>SUM(H820:H820)</f>
        <v>0</v>
      </c>
      <c r="K819" s="6"/>
      <c r="L819" s="6"/>
      <c r="M819" s="6"/>
      <c r="N819" s="66"/>
    </row>
    <row r="820" spans="1:17" ht="15.75" customHeight="1">
      <c r="A820" s="280"/>
      <c r="B820" s="197" t="s">
        <v>98</v>
      </c>
      <c r="C820" s="121"/>
      <c r="D820" s="121"/>
      <c r="E820" s="141"/>
      <c r="F820" s="122">
        <v>0.169</v>
      </c>
      <c r="G820" s="122"/>
      <c r="H820" s="123"/>
      <c r="O820" s="5"/>
      <c r="P820" s="5"/>
      <c r="Q820" s="5"/>
    </row>
    <row r="821" spans="1:14" s="65" customFormat="1" ht="15.75" customHeight="1">
      <c r="A821" s="276">
        <v>6</v>
      </c>
      <c r="B821" s="195" t="s">
        <v>112</v>
      </c>
      <c r="C821" s="115"/>
      <c r="D821" s="115"/>
      <c r="E821" s="115"/>
      <c r="F821" s="134">
        <f>SUM(F822:F822)</f>
        <v>4.385</v>
      </c>
      <c r="G821" s="134">
        <f>SUM(G822:G822)</f>
        <v>0</v>
      </c>
      <c r="H821" s="135">
        <f>SUM(H822:H822)</f>
        <v>0</v>
      </c>
      <c r="K821" s="6"/>
      <c r="L821" s="6"/>
      <c r="M821" s="6"/>
      <c r="N821" s="66"/>
    </row>
    <row r="822" spans="1:17" ht="15.75" customHeight="1">
      <c r="A822" s="280"/>
      <c r="B822" s="197" t="s">
        <v>98</v>
      </c>
      <c r="C822" s="121"/>
      <c r="D822" s="121"/>
      <c r="E822" s="141"/>
      <c r="F822" s="122">
        <v>4.385</v>
      </c>
      <c r="G822" s="122"/>
      <c r="H822" s="123"/>
      <c r="K822" s="66"/>
      <c r="L822" s="66"/>
      <c r="M822" s="66"/>
      <c r="O822" s="5"/>
      <c r="P822" s="5"/>
      <c r="Q822" s="5"/>
    </row>
    <row r="823" spans="1:14" s="65" customFormat="1" ht="15.75" customHeight="1">
      <c r="A823" s="276">
        <v>7</v>
      </c>
      <c r="B823" s="195" t="s">
        <v>113</v>
      </c>
      <c r="C823" s="115"/>
      <c r="D823" s="115"/>
      <c r="E823" s="115"/>
      <c r="F823" s="134">
        <f>SUM(F824:F824)</f>
        <v>14.39</v>
      </c>
      <c r="G823" s="134">
        <f>SUM(G824:G824)</f>
        <v>0</v>
      </c>
      <c r="H823" s="135">
        <f>SUM(H824:H824)</f>
        <v>0</v>
      </c>
      <c r="K823" s="6"/>
      <c r="L823" s="6"/>
      <c r="M823" s="6"/>
      <c r="N823" s="66"/>
    </row>
    <row r="824" spans="1:17" ht="15.75" customHeight="1">
      <c r="A824" s="280"/>
      <c r="B824" s="197" t="s">
        <v>98</v>
      </c>
      <c r="C824" s="121"/>
      <c r="D824" s="121"/>
      <c r="E824" s="141"/>
      <c r="F824" s="122">
        <v>14.39</v>
      </c>
      <c r="G824" s="122"/>
      <c r="H824" s="123"/>
      <c r="O824" s="5"/>
      <c r="P824" s="5"/>
      <c r="Q824" s="5"/>
    </row>
    <row r="825" spans="1:17" ht="15.75" customHeight="1">
      <c r="A825" s="276">
        <v>8</v>
      </c>
      <c r="B825" s="195" t="s">
        <v>39</v>
      </c>
      <c r="C825" s="115"/>
      <c r="D825" s="115"/>
      <c r="E825" s="142"/>
      <c r="F825" s="134">
        <f>F826</f>
        <v>11.157</v>
      </c>
      <c r="G825" s="134"/>
      <c r="H825" s="135"/>
      <c r="O825" s="5"/>
      <c r="P825" s="5"/>
      <c r="Q825" s="5"/>
    </row>
    <row r="826" spans="1:17" ht="15.75" customHeight="1" thickBot="1">
      <c r="A826" s="280"/>
      <c r="B826" s="197" t="s">
        <v>98</v>
      </c>
      <c r="C826" s="121"/>
      <c r="D826" s="121"/>
      <c r="E826" s="141"/>
      <c r="F826" s="122">
        <v>11.157</v>
      </c>
      <c r="G826" s="122"/>
      <c r="H826" s="123"/>
      <c r="O826" s="5"/>
      <c r="P826" s="5"/>
      <c r="Q826" s="5"/>
    </row>
    <row r="827" spans="1:17" ht="15.75" customHeight="1" thickBot="1">
      <c r="A827" s="360" t="s">
        <v>130</v>
      </c>
      <c r="B827" s="361" t="s">
        <v>133</v>
      </c>
      <c r="C827" s="362"/>
      <c r="D827" s="362"/>
      <c r="E827" s="362"/>
      <c r="F827" s="363">
        <f>F811+F817+F819+F821+F823+F825+F813+F815</f>
        <v>39.129999999999995</v>
      </c>
      <c r="G827" s="363">
        <f>G811+G817+G819+G821+G823+G825+G813+G815</f>
        <v>0</v>
      </c>
      <c r="H827" s="479">
        <f>H811+H817+H819+H821+H823+H825+H813+H815</f>
        <v>0</v>
      </c>
      <c r="O827" s="5"/>
      <c r="P827" s="5"/>
      <c r="Q827" s="5"/>
    </row>
    <row r="828" spans="1:17" ht="15.75" customHeight="1">
      <c r="A828" s="282"/>
      <c r="B828" s="147" t="s">
        <v>52</v>
      </c>
      <c r="C828" s="136"/>
      <c r="D828" s="136"/>
      <c r="E828" s="148"/>
      <c r="F828" s="137"/>
      <c r="G828" s="137"/>
      <c r="H828" s="205"/>
      <c r="L828" s="5"/>
      <c r="M828" s="5"/>
      <c r="N828" s="5"/>
      <c r="O828" s="5"/>
      <c r="P828" s="5"/>
      <c r="Q828" s="5"/>
    </row>
    <row r="829" spans="1:17" ht="15.75" customHeight="1">
      <c r="A829" s="276">
        <v>1</v>
      </c>
      <c r="B829" s="195" t="s">
        <v>53</v>
      </c>
      <c r="C829" s="115"/>
      <c r="D829" s="115"/>
      <c r="E829" s="142"/>
      <c r="F829" s="134">
        <f>F830</f>
        <v>0.233</v>
      </c>
      <c r="G829" s="134">
        <f>G830</f>
        <v>0.233</v>
      </c>
      <c r="H829" s="135"/>
      <c r="L829" s="5"/>
      <c r="M829" s="5"/>
      <c r="N829" s="5"/>
      <c r="O829" s="5"/>
      <c r="P829" s="5"/>
      <c r="Q829" s="5"/>
    </row>
    <row r="830" spans="1:17" ht="15.75" customHeight="1">
      <c r="A830" s="280"/>
      <c r="B830" s="197" t="s">
        <v>98</v>
      </c>
      <c r="C830" s="121"/>
      <c r="D830" s="121"/>
      <c r="E830" s="141"/>
      <c r="F830" s="122">
        <v>0.233</v>
      </c>
      <c r="G830" s="122">
        <v>0.233</v>
      </c>
      <c r="H830" s="123"/>
      <c r="L830" s="5"/>
      <c r="M830" s="5"/>
      <c r="N830" s="5"/>
      <c r="O830" s="5"/>
      <c r="P830" s="5"/>
      <c r="Q830" s="5"/>
    </row>
    <row r="831" spans="1:17" ht="15.75" customHeight="1">
      <c r="A831" s="276">
        <v>2</v>
      </c>
      <c r="B831" s="195" t="s">
        <v>211</v>
      </c>
      <c r="C831" s="115"/>
      <c r="D831" s="115"/>
      <c r="E831" s="142"/>
      <c r="F831" s="134">
        <f>F832</f>
        <v>0.257</v>
      </c>
      <c r="G831" s="134">
        <f>G832</f>
        <v>0.257</v>
      </c>
      <c r="H831" s="135"/>
      <c r="L831" s="5"/>
      <c r="M831" s="5"/>
      <c r="N831" s="5"/>
      <c r="O831" s="5"/>
      <c r="P831" s="5"/>
      <c r="Q831" s="5"/>
    </row>
    <row r="832" spans="1:17" ht="15.75" customHeight="1">
      <c r="A832" s="280"/>
      <c r="B832" s="197" t="s">
        <v>98</v>
      </c>
      <c r="C832" s="121"/>
      <c r="D832" s="121"/>
      <c r="E832" s="141"/>
      <c r="F832" s="122">
        <v>0.257</v>
      </c>
      <c r="G832" s="122">
        <v>0.257</v>
      </c>
      <c r="H832" s="123"/>
      <c r="L832" s="5"/>
      <c r="M832" s="5"/>
      <c r="N832" s="5"/>
      <c r="O832" s="5"/>
      <c r="P832" s="5"/>
      <c r="Q832" s="5"/>
    </row>
    <row r="833" spans="1:14" s="65" customFormat="1" ht="15.75" customHeight="1">
      <c r="A833" s="276">
        <v>3</v>
      </c>
      <c r="B833" s="195" t="s">
        <v>40</v>
      </c>
      <c r="C833" s="115"/>
      <c r="D833" s="115"/>
      <c r="E833" s="204"/>
      <c r="F833" s="134">
        <f>F834</f>
        <v>0.06</v>
      </c>
      <c r="G833" s="134">
        <f>G834</f>
        <v>0.06</v>
      </c>
      <c r="H833" s="135">
        <f>H834</f>
        <v>0</v>
      </c>
      <c r="K833" s="6"/>
      <c r="L833" s="6"/>
      <c r="M833" s="6"/>
      <c r="N833" s="66"/>
    </row>
    <row r="834" spans="1:17" ht="15.75" customHeight="1">
      <c r="A834" s="280"/>
      <c r="B834" s="197" t="s">
        <v>98</v>
      </c>
      <c r="C834" s="121"/>
      <c r="D834" s="121"/>
      <c r="E834" s="141"/>
      <c r="F834" s="122">
        <v>0.06</v>
      </c>
      <c r="G834" s="122">
        <v>0.06</v>
      </c>
      <c r="H834" s="123"/>
      <c r="O834" s="5"/>
      <c r="P834" s="5"/>
      <c r="Q834" s="5"/>
    </row>
    <row r="835" spans="1:17" ht="15.75" customHeight="1">
      <c r="A835" s="282">
        <v>4</v>
      </c>
      <c r="B835" s="147" t="s">
        <v>8</v>
      </c>
      <c r="C835" s="206"/>
      <c r="D835" s="206"/>
      <c r="E835" s="206"/>
      <c r="F835" s="207">
        <f>SUM(F836:F836)</f>
        <v>0.149</v>
      </c>
      <c r="G835" s="207">
        <f>SUM(G836:G836)</f>
        <v>0.149</v>
      </c>
      <c r="H835" s="208">
        <f>SUM(H836:H836)</f>
        <v>0</v>
      </c>
      <c r="K835" s="101"/>
      <c r="O835" s="5"/>
      <c r="P835" s="5"/>
      <c r="Q835" s="5"/>
    </row>
    <row r="836" spans="1:17" ht="15.75" customHeight="1" thickBot="1">
      <c r="A836" s="277"/>
      <c r="B836" s="200" t="s">
        <v>98</v>
      </c>
      <c r="C836" s="184"/>
      <c r="D836" s="184"/>
      <c r="E836" s="165"/>
      <c r="F836" s="185">
        <v>0.149</v>
      </c>
      <c r="G836" s="185">
        <v>0.149</v>
      </c>
      <c r="H836" s="186"/>
      <c r="K836" s="66"/>
      <c r="L836" s="66"/>
      <c r="M836" s="66"/>
      <c r="O836" s="5"/>
      <c r="P836" s="5"/>
      <c r="Q836" s="5"/>
    </row>
    <row r="837" spans="1:8" ht="15.75" customHeight="1" thickBot="1">
      <c r="A837" s="364" t="s">
        <v>130</v>
      </c>
      <c r="B837" s="365" t="s">
        <v>132</v>
      </c>
      <c r="C837" s="366"/>
      <c r="D837" s="366"/>
      <c r="E837" s="366"/>
      <c r="F837" s="367">
        <f>F829+F833+F835+F831</f>
        <v>0.6990000000000001</v>
      </c>
      <c r="G837" s="367">
        <f>G829+G833+G835+G831</f>
        <v>0.6990000000000001</v>
      </c>
      <c r="H837" s="368">
        <f>H829+H833+H835+H831</f>
        <v>0</v>
      </c>
    </row>
    <row r="838" spans="1:16" ht="15.75" customHeight="1" thickBot="1">
      <c r="A838" s="370" t="s">
        <v>130</v>
      </c>
      <c r="B838" s="371" t="s">
        <v>199</v>
      </c>
      <c r="C838" s="353"/>
      <c r="D838" s="353"/>
      <c r="E838" s="353"/>
      <c r="F838" s="354">
        <f>F809+F827+F837</f>
        <v>98.39</v>
      </c>
      <c r="G838" s="354">
        <f>G809+G827+G837</f>
        <v>17.828000000000003</v>
      </c>
      <c r="H838" s="355">
        <f>H809+H827+H837</f>
        <v>28.454</v>
      </c>
      <c r="K838" s="66"/>
      <c r="L838" s="66"/>
      <c r="M838" s="66"/>
      <c r="N838" s="66"/>
      <c r="O838" s="66"/>
      <c r="P838" s="66"/>
    </row>
    <row r="839" spans="1:8" ht="15.75" customHeight="1">
      <c r="A839" s="290" t="s">
        <v>141</v>
      </c>
      <c r="B839" s="202" t="s">
        <v>142</v>
      </c>
      <c r="C839" s="209"/>
      <c r="D839" s="209"/>
      <c r="E839" s="203"/>
      <c r="F839" s="210"/>
      <c r="G839" s="210"/>
      <c r="H839" s="211"/>
    </row>
    <row r="840" spans="1:17" ht="15.75" customHeight="1">
      <c r="A840" s="283"/>
      <c r="B840" s="150" t="s">
        <v>104</v>
      </c>
      <c r="C840" s="151"/>
      <c r="D840" s="151"/>
      <c r="E840" s="152"/>
      <c r="F840" s="153"/>
      <c r="G840" s="153"/>
      <c r="H840" s="154"/>
      <c r="K840" s="66"/>
      <c r="L840" s="66"/>
      <c r="M840" s="66"/>
      <c r="O840" s="5"/>
      <c r="P840" s="5"/>
      <c r="Q840" s="5"/>
    </row>
    <row r="841" spans="1:17" ht="15.75" customHeight="1">
      <c r="A841" s="276">
        <v>1</v>
      </c>
      <c r="B841" s="195" t="s">
        <v>30</v>
      </c>
      <c r="C841" s="583"/>
      <c r="D841" s="583"/>
      <c r="E841" s="204"/>
      <c r="F841" s="134">
        <f>SUM(F842)</f>
        <v>11.294</v>
      </c>
      <c r="G841" s="134">
        <f>SUM(G842)</f>
        <v>0</v>
      </c>
      <c r="H841" s="135">
        <f>SUM(H842)</f>
        <v>11.294</v>
      </c>
      <c r="K841" s="66"/>
      <c r="L841" s="66"/>
      <c r="M841" s="66"/>
      <c r="O841" s="5"/>
      <c r="P841" s="5"/>
      <c r="Q841" s="5"/>
    </row>
    <row r="842" spans="1:17" ht="15.75" customHeight="1">
      <c r="A842" s="584"/>
      <c r="B842" s="197" t="s">
        <v>97</v>
      </c>
      <c r="C842" s="121"/>
      <c r="D842" s="121"/>
      <c r="E842" s="141"/>
      <c r="F842" s="122">
        <v>11.294</v>
      </c>
      <c r="G842" s="122"/>
      <c r="H842" s="123">
        <v>11.294</v>
      </c>
      <c r="O842" s="5"/>
      <c r="P842" s="5"/>
      <c r="Q842" s="5"/>
    </row>
    <row r="843" spans="1:17" ht="15.75" customHeight="1">
      <c r="A843" s="276">
        <v>2</v>
      </c>
      <c r="B843" s="195" t="s">
        <v>18</v>
      </c>
      <c r="C843" s="115"/>
      <c r="D843" s="115"/>
      <c r="E843" s="115"/>
      <c r="F843" s="134">
        <f>SUM(F844:F845)</f>
        <v>0.851</v>
      </c>
      <c r="G843" s="134">
        <f>SUM(G844:G845)</f>
        <v>0.451</v>
      </c>
      <c r="H843" s="135">
        <f>SUM(H844:H845)</f>
        <v>0</v>
      </c>
      <c r="J843" s="101"/>
      <c r="O843" s="5"/>
      <c r="P843" s="5"/>
      <c r="Q843" s="5"/>
    </row>
    <row r="844" spans="1:17" ht="15.75" customHeight="1">
      <c r="A844" s="284"/>
      <c r="B844" s="196" t="s">
        <v>95</v>
      </c>
      <c r="C844" s="116"/>
      <c r="D844" s="116"/>
      <c r="E844" s="117"/>
      <c r="F844" s="118">
        <v>0.451</v>
      </c>
      <c r="G844" s="118">
        <v>0.451</v>
      </c>
      <c r="H844" s="119"/>
      <c r="K844" s="66"/>
      <c r="L844" s="66"/>
      <c r="M844" s="66"/>
      <c r="O844" s="5"/>
      <c r="P844" s="5"/>
      <c r="Q844" s="5"/>
    </row>
    <row r="845" spans="1:17" ht="15.75" customHeight="1">
      <c r="A845" s="280"/>
      <c r="B845" s="197" t="s">
        <v>99</v>
      </c>
      <c r="C845" s="121"/>
      <c r="D845" s="121"/>
      <c r="E845" s="141"/>
      <c r="F845" s="122">
        <v>0.4</v>
      </c>
      <c r="G845" s="122"/>
      <c r="H845" s="123"/>
      <c r="J845" s="101"/>
      <c r="K845" s="101"/>
      <c r="L845" s="101"/>
      <c r="M845" s="101"/>
      <c r="P845" s="5"/>
      <c r="Q845" s="5"/>
    </row>
    <row r="846" spans="1:14" s="65" customFormat="1" ht="15.75" customHeight="1">
      <c r="A846" s="276">
        <v>3</v>
      </c>
      <c r="B846" s="195" t="s">
        <v>50</v>
      </c>
      <c r="C846" s="115"/>
      <c r="D846" s="115"/>
      <c r="E846" s="204"/>
      <c r="F846" s="134">
        <f>F847</f>
        <v>0.724</v>
      </c>
      <c r="G846" s="134">
        <f>G847</f>
        <v>0</v>
      </c>
      <c r="H846" s="135"/>
      <c r="K846" s="66"/>
      <c r="L846" s="66"/>
      <c r="M846" s="66"/>
      <c r="N846" s="66"/>
    </row>
    <row r="847" spans="1:17" ht="15.75" customHeight="1">
      <c r="A847" s="280"/>
      <c r="B847" s="197" t="s">
        <v>98</v>
      </c>
      <c r="C847" s="121"/>
      <c r="D847" s="121"/>
      <c r="E847" s="141"/>
      <c r="F847" s="122">
        <v>0.724</v>
      </c>
      <c r="G847" s="122"/>
      <c r="H847" s="123"/>
      <c r="O847" s="5"/>
      <c r="P847" s="5"/>
      <c r="Q847" s="5"/>
    </row>
    <row r="848" spans="1:14" s="65" customFormat="1" ht="15.75" customHeight="1">
      <c r="A848" s="276">
        <v>4</v>
      </c>
      <c r="B848" s="195" t="s">
        <v>51</v>
      </c>
      <c r="C848" s="115"/>
      <c r="D848" s="115"/>
      <c r="E848" s="115"/>
      <c r="F848" s="134">
        <f>SUM(F849:F849)</f>
        <v>1.91</v>
      </c>
      <c r="G848" s="134">
        <f>SUM(G849:G849)</f>
        <v>0</v>
      </c>
      <c r="H848" s="135">
        <f>SUM(H849:H849)</f>
        <v>0</v>
      </c>
      <c r="K848" s="66"/>
      <c r="L848" s="66"/>
      <c r="M848" s="66"/>
      <c r="N848" s="66"/>
    </row>
    <row r="849" spans="1:17" ht="15.75" customHeight="1" thickBot="1">
      <c r="A849" s="284"/>
      <c r="B849" s="196" t="s">
        <v>98</v>
      </c>
      <c r="C849" s="116"/>
      <c r="D849" s="116"/>
      <c r="E849" s="117"/>
      <c r="F849" s="118">
        <v>1.91</v>
      </c>
      <c r="G849" s="118"/>
      <c r="H849" s="119"/>
      <c r="O849" s="5"/>
      <c r="P849" s="5"/>
      <c r="Q849" s="5"/>
    </row>
    <row r="850" spans="1:17" ht="15.75" customHeight="1" thickBot="1">
      <c r="A850" s="356" t="s">
        <v>141</v>
      </c>
      <c r="B850" s="357" t="s">
        <v>131</v>
      </c>
      <c r="C850" s="358"/>
      <c r="D850" s="358"/>
      <c r="E850" s="358"/>
      <c r="F850" s="359">
        <f>F843+F846+F848+F841</f>
        <v>14.779</v>
      </c>
      <c r="G850" s="359">
        <f>G843+G846+G848+G841</f>
        <v>0.451</v>
      </c>
      <c r="H850" s="369">
        <f>H843+H846+H848+H841</f>
        <v>11.294</v>
      </c>
      <c r="O850" s="5"/>
      <c r="P850" s="5"/>
      <c r="Q850" s="5"/>
    </row>
    <row r="851" spans="1:8" ht="15.75" customHeight="1">
      <c r="A851" s="290"/>
      <c r="B851" s="202" t="s">
        <v>55</v>
      </c>
      <c r="C851" s="209"/>
      <c r="D851" s="209"/>
      <c r="E851" s="203"/>
      <c r="F851" s="210"/>
      <c r="G851" s="210"/>
      <c r="H851" s="211"/>
    </row>
    <row r="852" spans="1:17" s="65" customFormat="1" ht="15.75" customHeight="1">
      <c r="A852" s="276">
        <v>1</v>
      </c>
      <c r="B852" s="195" t="s">
        <v>196</v>
      </c>
      <c r="C852" s="115">
        <f>SUM(C853)</f>
        <v>0</v>
      </c>
      <c r="D852" s="115"/>
      <c r="E852" s="204"/>
      <c r="F852" s="134">
        <f>SUM(F853)</f>
        <v>2.216</v>
      </c>
      <c r="G852" s="134">
        <f>SUM(G853)</f>
        <v>0</v>
      </c>
      <c r="H852" s="135"/>
      <c r="K852" s="6"/>
      <c r="L852" s="6"/>
      <c r="M852" s="6"/>
      <c r="N852" s="6"/>
      <c r="O852" s="6"/>
      <c r="P852" s="6"/>
      <c r="Q852" s="66"/>
    </row>
    <row r="853" spans="1:17" ht="15.75" customHeight="1">
      <c r="A853" s="280"/>
      <c r="B853" s="197" t="s">
        <v>98</v>
      </c>
      <c r="C853" s="121"/>
      <c r="D853" s="121"/>
      <c r="E853" s="141"/>
      <c r="F853" s="122">
        <v>2.216</v>
      </c>
      <c r="G853" s="122"/>
      <c r="H853" s="123"/>
      <c r="J853" s="101"/>
      <c r="Q853" s="101"/>
    </row>
    <row r="854" spans="1:17" ht="15.75" customHeight="1">
      <c r="A854" s="276">
        <v>2</v>
      </c>
      <c r="B854" s="195" t="s">
        <v>42</v>
      </c>
      <c r="C854" s="115">
        <v>0</v>
      </c>
      <c r="D854" s="115"/>
      <c r="E854" s="204"/>
      <c r="F854" s="134">
        <f>SUM(F855)</f>
        <v>0.964</v>
      </c>
      <c r="G854" s="134"/>
      <c r="H854" s="135"/>
      <c r="J854" s="101"/>
      <c r="Q854" s="101"/>
    </row>
    <row r="855" spans="1:17" ht="15.75" customHeight="1">
      <c r="A855" s="280"/>
      <c r="B855" s="197" t="s">
        <v>98</v>
      </c>
      <c r="C855" s="121"/>
      <c r="D855" s="121"/>
      <c r="E855" s="141"/>
      <c r="F855" s="122">
        <v>0.964</v>
      </c>
      <c r="G855" s="122"/>
      <c r="H855" s="123"/>
      <c r="J855" s="101"/>
      <c r="Q855" s="101"/>
    </row>
    <row r="856" spans="1:17" s="65" customFormat="1" ht="15.75" customHeight="1">
      <c r="A856" s="276">
        <v>3</v>
      </c>
      <c r="B856" s="195" t="s">
        <v>38</v>
      </c>
      <c r="C856" s="134">
        <f>SUM(C857:C857)</f>
        <v>0</v>
      </c>
      <c r="D856" s="115"/>
      <c r="E856" s="142"/>
      <c r="F856" s="134">
        <f>SUM(F857:F857)</f>
        <v>2.893</v>
      </c>
      <c r="G856" s="134">
        <f>SUM(G857:G857)</f>
        <v>0</v>
      </c>
      <c r="H856" s="135">
        <f>SUM(H857:H857)</f>
        <v>0</v>
      </c>
      <c r="K856" s="6"/>
      <c r="L856" s="6"/>
      <c r="M856" s="6"/>
      <c r="N856" s="6"/>
      <c r="O856" s="6"/>
      <c r="P856" s="6"/>
      <c r="Q856" s="66"/>
    </row>
    <row r="857" spans="1:8" ht="15.75" customHeight="1">
      <c r="A857" s="280"/>
      <c r="B857" s="197" t="s">
        <v>98</v>
      </c>
      <c r="C857" s="121"/>
      <c r="D857" s="121"/>
      <c r="E857" s="141"/>
      <c r="F857" s="122">
        <v>2.893</v>
      </c>
      <c r="G857" s="122"/>
      <c r="H857" s="123"/>
    </row>
    <row r="858" spans="1:17" s="65" customFormat="1" ht="15.75" customHeight="1">
      <c r="A858" s="276">
        <v>4</v>
      </c>
      <c r="B858" s="195" t="s">
        <v>39</v>
      </c>
      <c r="C858" s="134">
        <f>SUM(C859:C859)</f>
        <v>0</v>
      </c>
      <c r="D858" s="115"/>
      <c r="E858" s="142"/>
      <c r="F858" s="134">
        <f>SUM(F859:F859)</f>
        <v>2.214</v>
      </c>
      <c r="G858" s="134">
        <f>SUM(G859:G859)</f>
        <v>0</v>
      </c>
      <c r="H858" s="135">
        <f>SUM(H859:H859)</f>
        <v>0</v>
      </c>
      <c r="K858" s="6"/>
      <c r="L858" s="6"/>
      <c r="M858" s="6"/>
      <c r="N858" s="6"/>
      <c r="O858" s="6"/>
      <c r="P858" s="6"/>
      <c r="Q858" s="66"/>
    </row>
    <row r="859" spans="1:8" ht="15.75" customHeight="1" thickBot="1">
      <c r="A859" s="284"/>
      <c r="B859" s="196" t="s">
        <v>98</v>
      </c>
      <c r="C859" s="116"/>
      <c r="D859" s="116"/>
      <c r="E859" s="117"/>
      <c r="F859" s="118">
        <v>2.214</v>
      </c>
      <c r="G859" s="118"/>
      <c r="H859" s="119"/>
    </row>
    <row r="860" spans="1:17" s="65" customFormat="1" ht="15.75" customHeight="1" thickBot="1">
      <c r="A860" s="360" t="s">
        <v>141</v>
      </c>
      <c r="B860" s="361" t="s">
        <v>133</v>
      </c>
      <c r="C860" s="362"/>
      <c r="D860" s="362"/>
      <c r="E860" s="362"/>
      <c r="F860" s="363">
        <f>F852+F856+F858+F854</f>
        <v>8.287</v>
      </c>
      <c r="G860" s="363">
        <f>G852+G856+G858+G854</f>
        <v>0</v>
      </c>
      <c r="H860" s="479">
        <f>H852+H856+H858+H854</f>
        <v>0</v>
      </c>
      <c r="K860" s="6"/>
      <c r="L860" s="6"/>
      <c r="M860" s="6"/>
      <c r="N860" s="6"/>
      <c r="O860" s="6"/>
      <c r="P860" s="6"/>
      <c r="Q860" s="66"/>
    </row>
    <row r="861" spans="1:8" ht="15.75" customHeight="1">
      <c r="A861" s="290"/>
      <c r="B861" s="202" t="s">
        <v>52</v>
      </c>
      <c r="C861" s="209"/>
      <c r="D861" s="209"/>
      <c r="E861" s="203"/>
      <c r="F861" s="210"/>
      <c r="G861" s="210"/>
      <c r="H861" s="211"/>
    </row>
    <row r="862" spans="1:8" ht="15.75" customHeight="1">
      <c r="A862" s="276">
        <v>1</v>
      </c>
      <c r="B862" s="195" t="s">
        <v>197</v>
      </c>
      <c r="C862" s="115">
        <f>SUM(C863)</f>
        <v>0</v>
      </c>
      <c r="D862" s="115"/>
      <c r="E862" s="204"/>
      <c r="F862" s="134">
        <f>SUM(F863)</f>
        <v>1.2</v>
      </c>
      <c r="G862" s="134">
        <f>SUM(G863)</f>
        <v>0</v>
      </c>
      <c r="H862" s="135"/>
    </row>
    <row r="863" spans="1:8" ht="15.75" customHeight="1">
      <c r="A863" s="280"/>
      <c r="B863" s="197" t="s">
        <v>98</v>
      </c>
      <c r="C863" s="121"/>
      <c r="D863" s="121"/>
      <c r="E863" s="141"/>
      <c r="F863" s="122">
        <v>1.2</v>
      </c>
      <c r="G863" s="122"/>
      <c r="H863" s="123"/>
    </row>
    <row r="864" spans="1:8" ht="15.75" customHeight="1">
      <c r="A864" s="276">
        <v>2</v>
      </c>
      <c r="B864" s="195" t="s">
        <v>8</v>
      </c>
      <c r="C864" s="115">
        <v>0</v>
      </c>
      <c r="D864" s="115"/>
      <c r="E864" s="204"/>
      <c r="F864" s="134">
        <f>SUM(F865)</f>
        <v>0.128</v>
      </c>
      <c r="G864" s="134">
        <f>SUM(G865)</f>
        <v>0</v>
      </c>
      <c r="H864" s="135"/>
    </row>
    <row r="865" spans="1:8" ht="15.75" customHeight="1" thickBot="1">
      <c r="A865" s="280"/>
      <c r="B865" s="197" t="s">
        <v>98</v>
      </c>
      <c r="C865" s="121"/>
      <c r="D865" s="121"/>
      <c r="E865" s="141"/>
      <c r="F865" s="122">
        <v>0.128</v>
      </c>
      <c r="G865" s="122"/>
      <c r="H865" s="123"/>
    </row>
    <row r="866" spans="1:8" ht="15.75" customHeight="1" thickBot="1">
      <c r="A866" s="364" t="s">
        <v>141</v>
      </c>
      <c r="B866" s="365" t="s">
        <v>132</v>
      </c>
      <c r="C866" s="366"/>
      <c r="D866" s="366"/>
      <c r="E866" s="366"/>
      <c r="F866" s="367">
        <f>F862+F864</f>
        <v>1.3279999999999998</v>
      </c>
      <c r="G866" s="367">
        <f>G862+G864</f>
        <v>0</v>
      </c>
      <c r="H866" s="368">
        <f>H862+H864</f>
        <v>0</v>
      </c>
    </row>
    <row r="867" spans="1:8" ht="15.75" customHeight="1" thickBot="1">
      <c r="A867" s="370" t="s">
        <v>141</v>
      </c>
      <c r="B867" s="371" t="s">
        <v>159</v>
      </c>
      <c r="C867" s="372"/>
      <c r="D867" s="372"/>
      <c r="E867" s="372"/>
      <c r="F867" s="373">
        <f>F850+F860+F866</f>
        <v>24.394000000000002</v>
      </c>
      <c r="G867" s="373">
        <f>G850+G860+G866</f>
        <v>0.451</v>
      </c>
      <c r="H867" s="512">
        <f>H850+H860+H866</f>
        <v>11.294</v>
      </c>
    </row>
    <row r="868" spans="1:8" ht="15.75" customHeight="1">
      <c r="A868" s="290" t="s">
        <v>165</v>
      </c>
      <c r="B868" s="202" t="s">
        <v>203</v>
      </c>
      <c r="C868" s="209"/>
      <c r="D868" s="209"/>
      <c r="E868" s="203"/>
      <c r="F868" s="210"/>
      <c r="G868" s="210"/>
      <c r="H868" s="211"/>
    </row>
    <row r="869" spans="1:8" ht="15.75" customHeight="1" thickBot="1">
      <c r="A869" s="283"/>
      <c r="B869" s="150" t="s">
        <v>104</v>
      </c>
      <c r="C869" s="151"/>
      <c r="D869" s="151"/>
      <c r="E869" s="152"/>
      <c r="F869" s="153"/>
      <c r="G869" s="153"/>
      <c r="H869" s="154"/>
    </row>
    <row r="870" spans="1:17" ht="15.75" customHeight="1" thickBot="1">
      <c r="A870" s="356" t="s">
        <v>204</v>
      </c>
      <c r="B870" s="357" t="s">
        <v>131</v>
      </c>
      <c r="C870" s="358"/>
      <c r="D870" s="358"/>
      <c r="E870" s="374"/>
      <c r="F870" s="359">
        <v>0</v>
      </c>
      <c r="G870" s="359">
        <v>0</v>
      </c>
      <c r="H870" s="369">
        <v>0</v>
      </c>
      <c r="K870" s="66"/>
      <c r="L870" s="66"/>
      <c r="M870" s="66"/>
      <c r="O870" s="5"/>
      <c r="P870" s="5"/>
      <c r="Q870" s="5"/>
    </row>
    <row r="871" spans="1:17" ht="15.75" customHeight="1">
      <c r="A871" s="291"/>
      <c r="B871" s="212" t="s">
        <v>55</v>
      </c>
      <c r="C871" s="213"/>
      <c r="D871" s="213"/>
      <c r="E871" s="165"/>
      <c r="F871" s="214"/>
      <c r="G871" s="214"/>
      <c r="H871" s="205"/>
      <c r="M871" s="5"/>
      <c r="O871" s="5"/>
      <c r="P871" s="5"/>
      <c r="Q871" s="5"/>
    </row>
    <row r="872" spans="1:17" s="65" customFormat="1" ht="15.75" customHeight="1">
      <c r="A872" s="276">
        <v>1</v>
      </c>
      <c r="B872" s="195" t="s">
        <v>36</v>
      </c>
      <c r="C872" s="115"/>
      <c r="D872" s="115"/>
      <c r="E872" s="204"/>
      <c r="F872" s="134">
        <f>SUM(F873)</f>
        <v>2.445</v>
      </c>
      <c r="G872" s="134"/>
      <c r="H872" s="135"/>
      <c r="K872" s="6"/>
      <c r="L872" s="6"/>
      <c r="M872" s="6"/>
      <c r="N872" s="6"/>
      <c r="O872" s="6"/>
      <c r="P872" s="5"/>
      <c r="Q872" s="66"/>
    </row>
    <row r="873" spans="1:16" ht="15.75" customHeight="1">
      <c r="A873" s="280"/>
      <c r="B873" s="197" t="s">
        <v>98</v>
      </c>
      <c r="C873" s="121"/>
      <c r="D873" s="121"/>
      <c r="E873" s="141"/>
      <c r="F873" s="122">
        <v>2.445</v>
      </c>
      <c r="G873" s="122"/>
      <c r="H873" s="123"/>
      <c r="P873" s="5"/>
    </row>
    <row r="874" spans="1:17" s="65" customFormat="1" ht="15.75" customHeight="1">
      <c r="A874" s="276">
        <v>2</v>
      </c>
      <c r="B874" s="195" t="s">
        <v>42</v>
      </c>
      <c r="C874" s="115"/>
      <c r="D874" s="115"/>
      <c r="E874" s="204"/>
      <c r="F874" s="134">
        <f>SUM(F875)</f>
        <v>1.138</v>
      </c>
      <c r="G874" s="134"/>
      <c r="H874" s="135"/>
      <c r="K874" s="6"/>
      <c r="L874" s="6"/>
      <c r="M874" s="6"/>
      <c r="N874" s="6"/>
      <c r="O874" s="6"/>
      <c r="P874" s="5"/>
      <c r="Q874" s="66"/>
    </row>
    <row r="875" spans="1:16" ht="15.75" customHeight="1">
      <c r="A875" s="280"/>
      <c r="B875" s="197" t="s">
        <v>98</v>
      </c>
      <c r="C875" s="121"/>
      <c r="D875" s="121"/>
      <c r="E875" s="141"/>
      <c r="F875" s="122">
        <v>1.138</v>
      </c>
      <c r="G875" s="122"/>
      <c r="H875" s="123"/>
      <c r="P875" s="5"/>
    </row>
    <row r="876" spans="1:16" ht="15.75" customHeight="1">
      <c r="A876" s="276">
        <v>3</v>
      </c>
      <c r="B876" s="195" t="s">
        <v>38</v>
      </c>
      <c r="C876" s="115"/>
      <c r="D876" s="115"/>
      <c r="E876" s="115"/>
      <c r="F876" s="134">
        <f>SUM(F877:F877)</f>
        <v>3.4</v>
      </c>
      <c r="G876" s="134">
        <f>SUM(G877:G877)</f>
        <v>0</v>
      </c>
      <c r="H876" s="135">
        <f>SUM(H877:H877)</f>
        <v>0</v>
      </c>
      <c r="P876" s="5"/>
    </row>
    <row r="877" spans="1:16" ht="15.75" customHeight="1">
      <c r="A877" s="284"/>
      <c r="B877" s="196" t="s">
        <v>98</v>
      </c>
      <c r="C877" s="116"/>
      <c r="D877" s="116"/>
      <c r="E877" s="117"/>
      <c r="F877" s="118">
        <v>3.4</v>
      </c>
      <c r="G877" s="118"/>
      <c r="H877" s="119"/>
      <c r="P877" s="5"/>
    </row>
    <row r="878" spans="1:17" s="65" customFormat="1" ht="15.75" customHeight="1">
      <c r="A878" s="276">
        <v>4</v>
      </c>
      <c r="B878" s="195" t="s">
        <v>39</v>
      </c>
      <c r="C878" s="115"/>
      <c r="D878" s="115"/>
      <c r="E878" s="204"/>
      <c r="F878" s="134">
        <f>SUM(F879)</f>
        <v>2.29</v>
      </c>
      <c r="G878" s="134"/>
      <c r="H878" s="135"/>
      <c r="K878" s="6"/>
      <c r="L878" s="6"/>
      <c r="M878" s="6"/>
      <c r="N878" s="6"/>
      <c r="O878" s="6"/>
      <c r="P878" s="5"/>
      <c r="Q878" s="66"/>
    </row>
    <row r="879" spans="1:17" ht="15.75" customHeight="1" thickBot="1">
      <c r="A879" s="277"/>
      <c r="B879" s="200" t="s">
        <v>98</v>
      </c>
      <c r="C879" s="184"/>
      <c r="D879" s="184"/>
      <c r="E879" s="165"/>
      <c r="F879" s="185">
        <v>2.29</v>
      </c>
      <c r="G879" s="185"/>
      <c r="H879" s="186"/>
      <c r="P879" s="5"/>
      <c r="Q879" s="5"/>
    </row>
    <row r="880" spans="1:17" ht="15.75" customHeight="1" thickBot="1">
      <c r="A880" s="360" t="s">
        <v>204</v>
      </c>
      <c r="B880" s="361" t="s">
        <v>133</v>
      </c>
      <c r="C880" s="362"/>
      <c r="D880" s="362"/>
      <c r="E880" s="375"/>
      <c r="F880" s="363">
        <f>F872+F874+F876+F878</f>
        <v>9.273</v>
      </c>
      <c r="G880" s="363">
        <f>G872+G874+G876+G878</f>
        <v>0</v>
      </c>
      <c r="H880" s="479">
        <f>H872+H874+H876+H878</f>
        <v>0</v>
      </c>
      <c r="P880" s="5"/>
      <c r="Q880" s="5"/>
    </row>
    <row r="881" spans="1:17" ht="15.75" customHeight="1">
      <c r="A881" s="282"/>
      <c r="B881" s="147" t="s">
        <v>52</v>
      </c>
      <c r="C881" s="136"/>
      <c r="D881" s="136"/>
      <c r="E881" s="148"/>
      <c r="F881" s="137"/>
      <c r="G881" s="137"/>
      <c r="H881" s="138"/>
      <c r="P881" s="5"/>
      <c r="Q881" s="5"/>
    </row>
    <row r="882" spans="1:17" ht="15.75" customHeight="1">
      <c r="A882" s="276">
        <v>1</v>
      </c>
      <c r="B882" s="195" t="s">
        <v>114</v>
      </c>
      <c r="C882" s="115"/>
      <c r="D882" s="115"/>
      <c r="E882" s="115"/>
      <c r="F882" s="134">
        <f>SUM(F883:F883)</f>
        <v>1.995</v>
      </c>
      <c r="G882" s="134">
        <f>SUM(G883:G883)</f>
        <v>0</v>
      </c>
      <c r="H882" s="135"/>
      <c r="K882" s="101"/>
      <c r="L882" s="101"/>
      <c r="M882" s="101"/>
      <c r="N882" s="101"/>
      <c r="O882" s="101"/>
      <c r="P882" s="5"/>
      <c r="Q882" s="5"/>
    </row>
    <row r="883" spans="1:17" ht="15.75" customHeight="1">
      <c r="A883" s="280"/>
      <c r="B883" s="197" t="s">
        <v>98</v>
      </c>
      <c r="C883" s="121"/>
      <c r="D883" s="121"/>
      <c r="E883" s="141"/>
      <c r="F883" s="122">
        <v>1.995</v>
      </c>
      <c r="G883" s="122"/>
      <c r="H883" s="123"/>
      <c r="P883" s="5"/>
      <c r="Q883" s="5"/>
    </row>
    <row r="884" spans="1:17" ht="15.75" customHeight="1">
      <c r="A884" s="281">
        <v>2</v>
      </c>
      <c r="B884" s="215" t="s">
        <v>153</v>
      </c>
      <c r="C884" s="160"/>
      <c r="D884" s="160"/>
      <c r="E884" s="161"/>
      <c r="F884" s="180">
        <f>F885</f>
        <v>0.019</v>
      </c>
      <c r="G884" s="180">
        <f>G885</f>
        <v>0</v>
      </c>
      <c r="H884" s="163"/>
      <c r="P884" s="5"/>
      <c r="Q884" s="5"/>
    </row>
    <row r="885" spans="1:17" ht="15.75" customHeight="1">
      <c r="A885" s="284"/>
      <c r="B885" s="196" t="s">
        <v>98</v>
      </c>
      <c r="C885" s="116"/>
      <c r="D885" s="116"/>
      <c r="E885" s="117"/>
      <c r="F885" s="118">
        <v>0.019</v>
      </c>
      <c r="G885" s="118"/>
      <c r="H885" s="119"/>
      <c r="Q885" s="5"/>
    </row>
    <row r="886" spans="1:17" ht="15.75" customHeight="1">
      <c r="A886" s="276">
        <v>3</v>
      </c>
      <c r="B886" s="195" t="s">
        <v>8</v>
      </c>
      <c r="C886" s="115"/>
      <c r="D886" s="115"/>
      <c r="E886" s="142"/>
      <c r="F886" s="134">
        <f>F887</f>
        <v>0.27</v>
      </c>
      <c r="G886" s="134"/>
      <c r="H886" s="135"/>
      <c r="Q886" s="5"/>
    </row>
    <row r="887" spans="1:17" ht="15.75" customHeight="1" thickBot="1">
      <c r="A887" s="277"/>
      <c r="B887" s="200" t="s">
        <v>98</v>
      </c>
      <c r="C887" s="184"/>
      <c r="D887" s="184"/>
      <c r="E887" s="165"/>
      <c r="F887" s="185">
        <v>0.27</v>
      </c>
      <c r="G887" s="185"/>
      <c r="H887" s="186"/>
      <c r="Q887" s="5"/>
    </row>
    <row r="888" spans="1:17" ht="15.75" customHeight="1" thickBot="1">
      <c r="A888" s="364" t="s">
        <v>221</v>
      </c>
      <c r="B888" s="365" t="s">
        <v>132</v>
      </c>
      <c r="C888" s="366"/>
      <c r="D888" s="366"/>
      <c r="E888" s="366"/>
      <c r="F888" s="367">
        <f>F882+F884+F886</f>
        <v>2.2840000000000003</v>
      </c>
      <c r="G888" s="367">
        <f>G882+G884+G886</f>
        <v>0</v>
      </c>
      <c r="H888" s="368">
        <f>H882+H884+H886</f>
        <v>0</v>
      </c>
      <c r="Q888" s="5"/>
    </row>
    <row r="889" spans="1:17" ht="15.75" customHeight="1" thickBot="1">
      <c r="A889" s="370" t="s">
        <v>165</v>
      </c>
      <c r="B889" s="371" t="s">
        <v>205</v>
      </c>
      <c r="C889" s="353"/>
      <c r="D889" s="353"/>
      <c r="E889" s="353"/>
      <c r="F889" s="354">
        <f>F870+F880+F888</f>
        <v>11.557</v>
      </c>
      <c r="G889" s="354">
        <f>G870+G880+G888</f>
        <v>0</v>
      </c>
      <c r="H889" s="355">
        <f>H870+H880+H888</f>
        <v>0</v>
      </c>
      <c r="Q889" s="5"/>
    </row>
    <row r="890" spans="1:17" ht="15.75" customHeight="1">
      <c r="A890" s="290" t="s">
        <v>182</v>
      </c>
      <c r="B890" s="202" t="s">
        <v>206</v>
      </c>
      <c r="C890" s="209"/>
      <c r="D890" s="209"/>
      <c r="E890" s="203"/>
      <c r="F890" s="210"/>
      <c r="G890" s="210"/>
      <c r="H890" s="211"/>
      <c r="Q890" s="5"/>
    </row>
    <row r="891" spans="1:17" ht="15.75" customHeight="1" thickBot="1">
      <c r="A891" s="283"/>
      <c r="B891" s="150" t="s">
        <v>104</v>
      </c>
      <c r="C891" s="151"/>
      <c r="D891" s="151"/>
      <c r="E891" s="152"/>
      <c r="F891" s="153"/>
      <c r="G891" s="153"/>
      <c r="H891" s="154"/>
      <c r="Q891" s="5"/>
    </row>
    <row r="892" spans="1:8" ht="15.75" customHeight="1" thickBot="1">
      <c r="A892" s="286"/>
      <c r="B892" s="173" t="s">
        <v>131</v>
      </c>
      <c r="C892" s="174"/>
      <c r="D892" s="174"/>
      <c r="E892" s="174"/>
      <c r="F892" s="175">
        <v>0</v>
      </c>
      <c r="G892" s="175">
        <v>0</v>
      </c>
      <c r="H892" s="176">
        <v>0</v>
      </c>
    </row>
    <row r="893" spans="1:16" ht="15.75" customHeight="1" thickBot="1">
      <c r="A893" s="290"/>
      <c r="B893" s="202" t="s">
        <v>55</v>
      </c>
      <c r="C893" s="209"/>
      <c r="D893" s="209"/>
      <c r="E893" s="203"/>
      <c r="F893" s="210"/>
      <c r="G893" s="210"/>
      <c r="H893" s="211"/>
      <c r="K893" s="66"/>
      <c r="L893" s="66"/>
      <c r="M893" s="66"/>
      <c r="N893" s="66"/>
      <c r="O893" s="66"/>
      <c r="P893" s="66"/>
    </row>
    <row r="894" spans="1:8" ht="15.75" customHeight="1" thickBot="1">
      <c r="A894" s="286"/>
      <c r="B894" s="173" t="s">
        <v>133</v>
      </c>
      <c r="C894" s="174"/>
      <c r="D894" s="174"/>
      <c r="E894" s="216"/>
      <c r="F894" s="175"/>
      <c r="G894" s="175"/>
      <c r="H894" s="176"/>
    </row>
    <row r="895" spans="1:8" ht="15.75" customHeight="1" thickBot="1">
      <c r="A895" s="290"/>
      <c r="B895" s="202" t="s">
        <v>52</v>
      </c>
      <c r="C895" s="209"/>
      <c r="D895" s="209"/>
      <c r="E895" s="203"/>
      <c r="F895" s="210"/>
      <c r="G895" s="210"/>
      <c r="H895" s="211"/>
    </row>
    <row r="896" spans="1:16" ht="15.75" customHeight="1" thickBot="1">
      <c r="A896" s="286"/>
      <c r="B896" s="173" t="s">
        <v>132</v>
      </c>
      <c r="C896" s="174"/>
      <c r="D896" s="174"/>
      <c r="E896" s="174"/>
      <c r="F896" s="175"/>
      <c r="G896" s="175"/>
      <c r="H896" s="176"/>
      <c r="K896" s="66"/>
      <c r="L896" s="66"/>
      <c r="M896" s="66"/>
      <c r="N896" s="66"/>
      <c r="O896" s="66"/>
      <c r="P896" s="66"/>
    </row>
    <row r="897" spans="1:8" ht="15.75" customHeight="1" thickBot="1">
      <c r="A897" s="370" t="s">
        <v>182</v>
      </c>
      <c r="B897" s="371" t="s">
        <v>207</v>
      </c>
      <c r="C897" s="353"/>
      <c r="D897" s="353"/>
      <c r="E897" s="353"/>
      <c r="F897" s="354">
        <f>F892+F894+F896</f>
        <v>0</v>
      </c>
      <c r="G897" s="354">
        <f>G892+G894+G896</f>
        <v>0</v>
      </c>
      <c r="H897" s="355">
        <f>H892+H894+H896</f>
        <v>0</v>
      </c>
    </row>
    <row r="898" spans="1:8" ht="15.75" customHeight="1">
      <c r="A898" s="290" t="s">
        <v>208</v>
      </c>
      <c r="B898" s="202" t="s">
        <v>209</v>
      </c>
      <c r="C898" s="187"/>
      <c r="D898" s="187"/>
      <c r="E898" s="188"/>
      <c r="F898" s="189"/>
      <c r="G898" s="189"/>
      <c r="H898" s="190"/>
    </row>
    <row r="899" spans="1:8" ht="15.75" customHeight="1">
      <c r="A899" s="283"/>
      <c r="B899" s="150" t="s">
        <v>104</v>
      </c>
      <c r="C899" s="151"/>
      <c r="D899" s="151"/>
      <c r="E899" s="152"/>
      <c r="F899" s="153"/>
      <c r="G899" s="153"/>
      <c r="H899" s="154"/>
    </row>
    <row r="900" spans="1:8" ht="15.75" customHeight="1">
      <c r="A900" s="276">
        <v>1</v>
      </c>
      <c r="B900" s="195" t="s">
        <v>109</v>
      </c>
      <c r="C900" s="115"/>
      <c r="D900" s="115"/>
      <c r="E900" s="115"/>
      <c r="F900" s="134">
        <f>SUM(F901:F902)</f>
        <v>3.649</v>
      </c>
      <c r="G900" s="134">
        <f>SUM(G901:G902)</f>
        <v>0</v>
      </c>
      <c r="H900" s="135">
        <f>SUM(H901:H902)</f>
        <v>3.53</v>
      </c>
    </row>
    <row r="901" spans="1:8" ht="15.75" customHeight="1">
      <c r="A901" s="282"/>
      <c r="B901" s="147" t="s">
        <v>97</v>
      </c>
      <c r="C901" s="206"/>
      <c r="D901" s="206"/>
      <c r="E901" s="206"/>
      <c r="F901" s="137">
        <v>3.53</v>
      </c>
      <c r="G901" s="137"/>
      <c r="H901" s="138">
        <v>3.53</v>
      </c>
    </row>
    <row r="902" spans="1:8" ht="15.75" customHeight="1">
      <c r="A902" s="280"/>
      <c r="B902" s="197" t="s">
        <v>99</v>
      </c>
      <c r="C902" s="121"/>
      <c r="D902" s="121"/>
      <c r="E902" s="141"/>
      <c r="F902" s="122">
        <v>0.119</v>
      </c>
      <c r="G902" s="122"/>
      <c r="H902" s="123"/>
    </row>
    <row r="903" spans="1:17" s="65" customFormat="1" ht="15.75" customHeight="1">
      <c r="A903" s="281">
        <v>2</v>
      </c>
      <c r="B903" s="215" t="s">
        <v>20</v>
      </c>
      <c r="C903" s="180"/>
      <c r="D903" s="178"/>
      <c r="E903" s="179"/>
      <c r="F903" s="180">
        <f>SUM(F904:F904)</f>
        <v>140</v>
      </c>
      <c r="G903" s="180">
        <f>SUM(G904:G904)</f>
        <v>0</v>
      </c>
      <c r="H903" s="181"/>
      <c r="K903" s="6"/>
      <c r="L903" s="6"/>
      <c r="M903" s="6"/>
      <c r="N903" s="6"/>
      <c r="O903" s="6"/>
      <c r="P903" s="6"/>
      <c r="Q903" s="66"/>
    </row>
    <row r="904" spans="1:8" ht="15.75" customHeight="1" thickBot="1">
      <c r="A904" s="277"/>
      <c r="B904" s="200" t="s">
        <v>99</v>
      </c>
      <c r="C904" s="184"/>
      <c r="D904" s="184"/>
      <c r="E904" s="165"/>
      <c r="F904" s="185">
        <v>140</v>
      </c>
      <c r="G904" s="185"/>
      <c r="H904" s="186"/>
    </row>
    <row r="905" spans="1:17" s="65" customFormat="1" ht="15.75" customHeight="1" thickBot="1">
      <c r="A905" s="356"/>
      <c r="B905" s="357" t="s">
        <v>131</v>
      </c>
      <c r="C905" s="358"/>
      <c r="D905" s="358"/>
      <c r="E905" s="358"/>
      <c r="F905" s="359">
        <f>F900+F903</f>
        <v>143.649</v>
      </c>
      <c r="G905" s="359">
        <f>G900+G903</f>
        <v>0</v>
      </c>
      <c r="H905" s="369">
        <f>H900+H903</f>
        <v>3.53</v>
      </c>
      <c r="K905" s="6"/>
      <c r="L905" s="6"/>
      <c r="M905" s="6"/>
      <c r="N905" s="6"/>
      <c r="O905" s="6"/>
      <c r="P905" s="6"/>
      <c r="Q905" s="66"/>
    </row>
    <row r="906" spans="1:8" ht="15.75" customHeight="1" thickBot="1">
      <c r="A906" s="370" t="s">
        <v>217</v>
      </c>
      <c r="B906" s="371" t="s">
        <v>218</v>
      </c>
      <c r="C906" s="353"/>
      <c r="D906" s="353"/>
      <c r="E906" s="376"/>
      <c r="F906" s="354">
        <f>F905</f>
        <v>143.649</v>
      </c>
      <c r="G906" s="354">
        <f>G905</f>
        <v>0</v>
      </c>
      <c r="H906" s="355">
        <f>H905</f>
        <v>3.53</v>
      </c>
    </row>
    <row r="907" spans="1:16" ht="15.75" customHeight="1" thickBot="1">
      <c r="A907" s="561" t="s">
        <v>87</v>
      </c>
      <c r="B907" s="562"/>
      <c r="C907" s="562"/>
      <c r="D907" s="562"/>
      <c r="E907" s="562"/>
      <c r="F907" s="562"/>
      <c r="G907" s="562"/>
      <c r="H907" s="563"/>
      <c r="K907" s="5"/>
      <c r="L907" s="5"/>
      <c r="M907" s="5"/>
      <c r="N907" s="5"/>
      <c r="O907" s="5"/>
      <c r="P907" s="5"/>
    </row>
    <row r="908" spans="1:16" ht="15.75" customHeight="1">
      <c r="A908" s="201" t="s">
        <v>31</v>
      </c>
      <c r="B908" s="16" t="s">
        <v>7</v>
      </c>
      <c r="C908" s="377"/>
      <c r="D908" s="377"/>
      <c r="E908" s="377"/>
      <c r="F908" s="377"/>
      <c r="G908" s="377"/>
      <c r="H908" s="378"/>
      <c r="K908" s="5"/>
      <c r="L908" s="5"/>
      <c r="M908" s="5"/>
      <c r="N908" s="5"/>
      <c r="O908" s="5"/>
      <c r="P908" s="5"/>
    </row>
    <row r="909" spans="1:16" ht="15.75" customHeight="1" thickBot="1">
      <c r="A909" s="149"/>
      <c r="B909" s="67" t="s">
        <v>54</v>
      </c>
      <c r="C909" s="379"/>
      <c r="D909" s="379"/>
      <c r="E909" s="379"/>
      <c r="F909" s="379"/>
      <c r="G909" s="379"/>
      <c r="H909" s="380"/>
      <c r="K909" s="5"/>
      <c r="L909" s="5"/>
      <c r="M909" s="5"/>
      <c r="N909" s="5"/>
      <c r="O909" s="5"/>
      <c r="P909" s="5"/>
    </row>
    <row r="910" spans="1:16" ht="15.75" customHeight="1">
      <c r="A910" s="382"/>
      <c r="B910" s="381" t="s">
        <v>55</v>
      </c>
      <c r="C910" s="383"/>
      <c r="D910" s="383"/>
      <c r="E910" s="383"/>
      <c r="F910" s="383"/>
      <c r="G910" s="383"/>
      <c r="H910" s="384"/>
      <c r="K910" s="5"/>
      <c r="L910" s="5"/>
      <c r="M910" s="5"/>
      <c r="N910" s="5"/>
      <c r="O910" s="5"/>
      <c r="P910" s="5"/>
    </row>
    <row r="911" spans="1:16" ht="15.75" customHeight="1">
      <c r="A911" s="113">
        <v>1</v>
      </c>
      <c r="B911" s="385" t="s">
        <v>146</v>
      </c>
      <c r="C911" s="387">
        <f>SUM(C912)</f>
        <v>28</v>
      </c>
      <c r="D911" s="387">
        <f>SUM(D912)</f>
        <v>0.5</v>
      </c>
      <c r="E911" s="142">
        <v>13.583333333333334</v>
      </c>
      <c r="F911" s="387">
        <f>SUM(F912)</f>
        <v>2.52</v>
      </c>
      <c r="G911" s="387">
        <f>SUM(G912)</f>
        <v>2.52</v>
      </c>
      <c r="H911" s="465">
        <f>SUM(H912)</f>
        <v>0</v>
      </c>
      <c r="K911" s="5"/>
      <c r="L911" s="5"/>
      <c r="M911" s="5"/>
      <c r="N911" s="5"/>
      <c r="O911" s="5"/>
      <c r="P911" s="5"/>
    </row>
    <row r="912" spans="1:16" ht="15.75" customHeight="1">
      <c r="A912" s="463"/>
      <c r="B912" s="386" t="s">
        <v>191</v>
      </c>
      <c r="C912" s="388">
        <v>28</v>
      </c>
      <c r="D912" s="388">
        <v>0.5</v>
      </c>
      <c r="E912" s="141">
        <v>13.583333333333334</v>
      </c>
      <c r="F912" s="388">
        <v>2.52</v>
      </c>
      <c r="G912" s="388">
        <v>2.52</v>
      </c>
      <c r="H912" s="464"/>
      <c r="K912" s="5"/>
      <c r="L912" s="5"/>
      <c r="M912" s="5"/>
      <c r="N912" s="5"/>
      <c r="O912" s="5"/>
      <c r="P912" s="5"/>
    </row>
    <row r="913" spans="1:16" ht="15.75" customHeight="1">
      <c r="A913" s="113">
        <v>2</v>
      </c>
      <c r="B913" s="385" t="s">
        <v>212</v>
      </c>
      <c r="C913" s="387">
        <f>SUM(C914)</f>
        <v>1200</v>
      </c>
      <c r="D913" s="387">
        <f>SUM(D914)</f>
        <v>85</v>
      </c>
      <c r="E913" s="142">
        <f>F913/C913*1000</f>
        <v>13.583333333333334</v>
      </c>
      <c r="F913" s="134">
        <f>SUM(F914)</f>
        <v>16.3</v>
      </c>
      <c r="G913" s="134">
        <f>SUM(G914)</f>
        <v>14.7</v>
      </c>
      <c r="H913" s="135">
        <f>SUM(H914)</f>
        <v>0</v>
      </c>
      <c r="K913" s="5"/>
      <c r="L913" s="5"/>
      <c r="M913" s="5"/>
      <c r="N913" s="5"/>
      <c r="O913" s="5"/>
      <c r="P913" s="5"/>
    </row>
    <row r="914" spans="1:16" ht="15.75" customHeight="1">
      <c r="A914" s="143"/>
      <c r="B914" s="386" t="s">
        <v>98</v>
      </c>
      <c r="C914" s="388">
        <v>1200</v>
      </c>
      <c r="D914" s="388">
        <v>85</v>
      </c>
      <c r="E914" s="141">
        <f>F914/C914*1000</f>
        <v>13.583333333333334</v>
      </c>
      <c r="F914" s="122">
        <v>16.3</v>
      </c>
      <c r="G914" s="122">
        <v>14.7</v>
      </c>
      <c r="H914" s="123"/>
      <c r="K914" s="5"/>
      <c r="L914" s="5"/>
      <c r="M914" s="5"/>
      <c r="N914" s="5"/>
      <c r="O914" s="5"/>
      <c r="P914" s="5"/>
    </row>
    <row r="915" spans="1:16" ht="15.75" customHeight="1">
      <c r="A915" s="113">
        <v>3</v>
      </c>
      <c r="B915" s="385" t="s">
        <v>34</v>
      </c>
      <c r="C915" s="387">
        <f>SUM(C916)</f>
        <v>800</v>
      </c>
      <c r="D915" s="387">
        <f>SUM(D916)</f>
        <v>65</v>
      </c>
      <c r="E915" s="142">
        <f>F915/C915*1000</f>
        <v>11.25</v>
      </c>
      <c r="F915" s="134">
        <f>SUM(F916)</f>
        <v>9</v>
      </c>
      <c r="G915" s="134">
        <f>SUM(G916)</f>
        <v>8.5</v>
      </c>
      <c r="H915" s="135">
        <f>SUM(H916)</f>
        <v>0</v>
      </c>
      <c r="K915" s="5"/>
      <c r="L915" s="5"/>
      <c r="M915" s="5"/>
      <c r="N915" s="5"/>
      <c r="O915" s="5"/>
      <c r="P915" s="5"/>
    </row>
    <row r="916" spans="1:16" ht="15.75" customHeight="1">
      <c r="A916" s="143"/>
      <c r="B916" s="386" t="s">
        <v>98</v>
      </c>
      <c r="C916" s="388">
        <v>800</v>
      </c>
      <c r="D916" s="388">
        <v>65</v>
      </c>
      <c r="E916" s="141">
        <f>F916/C916*1000</f>
        <v>11.25</v>
      </c>
      <c r="F916" s="122">
        <v>9</v>
      </c>
      <c r="G916" s="122">
        <v>8.5</v>
      </c>
      <c r="H916" s="123"/>
      <c r="K916" s="5"/>
      <c r="L916" s="5"/>
      <c r="M916" s="5"/>
      <c r="N916" s="5"/>
      <c r="O916" s="5"/>
      <c r="P916" s="5"/>
    </row>
    <row r="917" spans="1:16" ht="15.75" customHeight="1">
      <c r="A917" s="462">
        <v>4</v>
      </c>
      <c r="B917" s="385" t="s">
        <v>216</v>
      </c>
      <c r="C917" s="387">
        <f>SUM(C918)</f>
        <v>30</v>
      </c>
      <c r="D917" s="387">
        <f>SUM(D918)</f>
        <v>0.5</v>
      </c>
      <c r="E917" s="142">
        <v>13.583333333333334</v>
      </c>
      <c r="F917" s="387">
        <f>SUM(F918)</f>
        <v>3.99</v>
      </c>
      <c r="G917" s="387">
        <f>SUM(G918)</f>
        <v>3.99</v>
      </c>
      <c r="H917" s="465">
        <f>SUM(H918)</f>
        <v>0</v>
      </c>
      <c r="K917" s="5"/>
      <c r="L917" s="5"/>
      <c r="M917" s="5"/>
      <c r="N917" s="5"/>
      <c r="O917" s="5"/>
      <c r="P917" s="5"/>
    </row>
    <row r="918" spans="1:16" ht="15.75" customHeight="1">
      <c r="A918" s="463"/>
      <c r="B918" s="386" t="s">
        <v>191</v>
      </c>
      <c r="C918" s="388">
        <v>30</v>
      </c>
      <c r="D918" s="388">
        <v>0.5</v>
      </c>
      <c r="E918" s="141">
        <v>13.583333333333334</v>
      </c>
      <c r="F918" s="388">
        <v>3.99</v>
      </c>
      <c r="G918" s="388">
        <v>3.99</v>
      </c>
      <c r="H918" s="464"/>
      <c r="K918" s="5"/>
      <c r="L918" s="5"/>
      <c r="M918" s="5"/>
      <c r="N918" s="5"/>
      <c r="O918" s="5"/>
      <c r="P918" s="5"/>
    </row>
    <row r="919" spans="1:16" ht="15.75" customHeight="1" thickBot="1">
      <c r="A919" s="426"/>
      <c r="B919" s="427" t="s">
        <v>144</v>
      </c>
      <c r="C919" s="428">
        <f aca="true" t="shared" si="36" ref="C919:H919">C913+C915+C911+C917</f>
        <v>2058</v>
      </c>
      <c r="D919" s="428">
        <f t="shared" si="36"/>
        <v>151</v>
      </c>
      <c r="E919" s="428">
        <f t="shared" si="36"/>
        <v>52.00000000000001</v>
      </c>
      <c r="F919" s="428">
        <f t="shared" si="36"/>
        <v>31.810000000000002</v>
      </c>
      <c r="G919" s="428">
        <f t="shared" si="36"/>
        <v>29.71</v>
      </c>
      <c r="H919" s="513">
        <f t="shared" si="36"/>
        <v>0</v>
      </c>
      <c r="K919" s="5"/>
      <c r="L919" s="5"/>
      <c r="M919" s="5"/>
      <c r="N919" s="5"/>
      <c r="O919" s="5"/>
      <c r="P919" s="5"/>
    </row>
    <row r="920" spans="1:16" ht="15.75" customHeight="1" thickBot="1">
      <c r="A920" s="422" t="s">
        <v>32</v>
      </c>
      <c r="B920" s="423" t="s">
        <v>13</v>
      </c>
      <c r="C920" s="424"/>
      <c r="D920" s="424"/>
      <c r="E920" s="424"/>
      <c r="F920" s="424"/>
      <c r="G920" s="424"/>
      <c r="H920" s="425"/>
      <c r="K920" s="5"/>
      <c r="L920" s="5"/>
      <c r="M920" s="5"/>
      <c r="N920" s="5"/>
      <c r="O920" s="5"/>
      <c r="P920" s="5"/>
    </row>
    <row r="921" spans="1:16" ht="15.75" customHeight="1">
      <c r="A921" s="290" t="s">
        <v>169</v>
      </c>
      <c r="B921" s="202" t="s">
        <v>14</v>
      </c>
      <c r="C921" s="209"/>
      <c r="D921" s="209"/>
      <c r="E921" s="203"/>
      <c r="F921" s="210"/>
      <c r="G921" s="210"/>
      <c r="H921" s="211"/>
      <c r="K921" s="5"/>
      <c r="L921" s="5"/>
      <c r="M921" s="5"/>
      <c r="N921" s="5"/>
      <c r="O921" s="5"/>
      <c r="P921" s="5"/>
    </row>
    <row r="922" spans="1:17" ht="15.75" customHeight="1" thickBot="1">
      <c r="A922" s="292" t="s">
        <v>183</v>
      </c>
      <c r="B922" s="217" t="s">
        <v>10</v>
      </c>
      <c r="C922" s="218"/>
      <c r="D922" s="218"/>
      <c r="E922" s="218"/>
      <c r="F922" s="219"/>
      <c r="G922" s="219"/>
      <c r="H922" s="220"/>
      <c r="K922" s="65"/>
      <c r="L922" s="65"/>
      <c r="M922" s="65"/>
      <c r="N922" s="65"/>
      <c r="O922" s="65"/>
      <c r="P922" s="66"/>
      <c r="Q922" s="5"/>
    </row>
    <row r="923" spans="1:17" ht="15.75" customHeight="1">
      <c r="A923" s="290" t="s">
        <v>158</v>
      </c>
      <c r="B923" s="202" t="s">
        <v>15</v>
      </c>
      <c r="C923" s="209"/>
      <c r="D923" s="209"/>
      <c r="E923" s="203"/>
      <c r="F923" s="210"/>
      <c r="G923" s="210"/>
      <c r="H923" s="211"/>
      <c r="K923" s="101"/>
      <c r="L923" s="101"/>
      <c r="M923" s="101"/>
      <c r="N923" s="101"/>
      <c r="O923" s="101"/>
      <c r="Q923" s="5"/>
    </row>
    <row r="924" spans="1:17" s="65" customFormat="1" ht="15.75" customHeight="1" thickBot="1">
      <c r="A924" s="411" t="s">
        <v>46</v>
      </c>
      <c r="B924" s="412" t="s">
        <v>11</v>
      </c>
      <c r="C924" s="413"/>
      <c r="D924" s="413"/>
      <c r="E924" s="413"/>
      <c r="F924" s="414"/>
      <c r="G924" s="414"/>
      <c r="H924" s="415"/>
      <c r="K924" s="6"/>
      <c r="L924" s="6"/>
      <c r="M924" s="6"/>
      <c r="N924" s="6"/>
      <c r="O924" s="6"/>
      <c r="P924" s="6"/>
      <c r="Q924" s="66"/>
    </row>
    <row r="925" spans="1:17" s="65" customFormat="1" ht="15.75" customHeight="1" thickBot="1">
      <c r="A925" s="286" t="s">
        <v>47</v>
      </c>
      <c r="B925" s="173" t="s">
        <v>16</v>
      </c>
      <c r="C925" s="174"/>
      <c r="D925" s="174"/>
      <c r="E925" s="416"/>
      <c r="F925" s="175"/>
      <c r="G925" s="175"/>
      <c r="H925" s="176"/>
      <c r="K925" s="6"/>
      <c r="L925" s="6"/>
      <c r="M925" s="6"/>
      <c r="N925" s="6"/>
      <c r="O925" s="6"/>
      <c r="P925" s="6"/>
      <c r="Q925" s="66"/>
    </row>
    <row r="926" spans="1:16" ht="15.75" customHeight="1">
      <c r="A926" s="292" t="s">
        <v>105</v>
      </c>
      <c r="B926" s="217" t="s">
        <v>44</v>
      </c>
      <c r="C926" s="221"/>
      <c r="D926" s="221"/>
      <c r="E926" s="199"/>
      <c r="F926" s="222"/>
      <c r="G926" s="222"/>
      <c r="H926" s="223"/>
      <c r="J926" s="101"/>
      <c r="N926" s="182"/>
      <c r="O926" s="182"/>
      <c r="P926" s="182"/>
    </row>
    <row r="927" spans="1:16" ht="15.75" customHeight="1">
      <c r="A927" s="292" t="s">
        <v>71</v>
      </c>
      <c r="B927" s="217" t="s">
        <v>80</v>
      </c>
      <c r="C927" s="221"/>
      <c r="D927" s="221"/>
      <c r="E927" s="199"/>
      <c r="F927" s="222"/>
      <c r="G927" s="222"/>
      <c r="H927" s="223"/>
      <c r="J927" s="101"/>
      <c r="N927" s="182"/>
      <c r="O927" s="182"/>
      <c r="P927" s="182"/>
    </row>
    <row r="928" spans="1:16" ht="15.75" customHeight="1">
      <c r="A928" s="283"/>
      <c r="B928" s="150" t="s">
        <v>54</v>
      </c>
      <c r="C928" s="151"/>
      <c r="D928" s="151"/>
      <c r="E928" s="152"/>
      <c r="F928" s="153"/>
      <c r="G928" s="153"/>
      <c r="H928" s="154"/>
      <c r="K928" s="66"/>
      <c r="L928" s="66"/>
      <c r="M928" s="66"/>
      <c r="N928" s="229"/>
      <c r="O928" s="229"/>
      <c r="P928" s="229"/>
    </row>
    <row r="929" spans="1:8" ht="15.75" customHeight="1">
      <c r="A929" s="281">
        <v>1</v>
      </c>
      <c r="B929" s="215" t="s">
        <v>127</v>
      </c>
      <c r="C929" s="178"/>
      <c r="D929" s="178"/>
      <c r="E929" s="179"/>
      <c r="F929" s="180">
        <f>F930</f>
        <v>0.612</v>
      </c>
      <c r="G929" s="180">
        <f>G930</f>
        <v>0.612</v>
      </c>
      <c r="H929" s="181">
        <f>H930</f>
        <v>0</v>
      </c>
    </row>
    <row r="930" spans="1:8" ht="15.75" customHeight="1" thickBot="1">
      <c r="A930" s="293"/>
      <c r="B930" s="224" t="s">
        <v>99</v>
      </c>
      <c r="C930" s="225"/>
      <c r="D930" s="225"/>
      <c r="E930" s="226"/>
      <c r="F930" s="227">
        <v>0.612</v>
      </c>
      <c r="G930" s="227">
        <v>0.612</v>
      </c>
      <c r="H930" s="228"/>
    </row>
    <row r="931" spans="1:8" ht="15.75" customHeight="1" thickBot="1">
      <c r="A931" s="389"/>
      <c r="B931" s="390" t="s">
        <v>131</v>
      </c>
      <c r="C931" s="391"/>
      <c r="D931" s="391"/>
      <c r="E931" s="391"/>
      <c r="F931" s="392">
        <f aca="true" t="shared" si="37" ref="F931:H932">F930</f>
        <v>0.612</v>
      </c>
      <c r="G931" s="392">
        <f t="shared" si="37"/>
        <v>0.612</v>
      </c>
      <c r="H931" s="393">
        <f t="shared" si="37"/>
        <v>0</v>
      </c>
    </row>
    <row r="932" spans="1:8" ht="15.75" customHeight="1" thickBot="1">
      <c r="A932" s="370" t="s">
        <v>71</v>
      </c>
      <c r="B932" s="371" t="s">
        <v>79</v>
      </c>
      <c r="C932" s="353">
        <v>0</v>
      </c>
      <c r="D932" s="353"/>
      <c r="E932" s="376"/>
      <c r="F932" s="354">
        <f t="shared" si="37"/>
        <v>0.612</v>
      </c>
      <c r="G932" s="354">
        <f t="shared" si="37"/>
        <v>0.612</v>
      </c>
      <c r="H932" s="355">
        <f t="shared" si="37"/>
        <v>0</v>
      </c>
    </row>
    <row r="933" spans="1:8" ht="15.75" customHeight="1">
      <c r="A933" s="499"/>
      <c r="B933" s="517"/>
      <c r="C933" s="518"/>
      <c r="D933" s="518"/>
      <c r="E933" s="519"/>
      <c r="F933" s="520"/>
      <c r="G933" s="520"/>
      <c r="H933" s="520"/>
    </row>
    <row r="934" spans="1:8" ht="15.75" customHeight="1">
      <c r="A934" s="500"/>
      <c r="B934" s="507"/>
      <c r="C934" s="521"/>
      <c r="D934" s="521"/>
      <c r="E934" s="522"/>
      <c r="F934" s="182"/>
      <c r="G934" s="182"/>
      <c r="H934" s="182"/>
    </row>
    <row r="935" spans="1:16" ht="15.75" customHeight="1">
      <c r="A935" s="567" t="s">
        <v>59</v>
      </c>
      <c r="B935" s="567"/>
      <c r="C935" s="567"/>
      <c r="D935" s="567"/>
      <c r="E935" s="567"/>
      <c r="F935" s="567"/>
      <c r="G935" s="567"/>
      <c r="H935" s="567"/>
      <c r="K935" s="5"/>
      <c r="L935" s="5"/>
      <c r="M935" s="5"/>
      <c r="N935" s="5"/>
      <c r="O935" s="5"/>
      <c r="P935" s="5"/>
    </row>
    <row r="936" spans="1:16" ht="15.75" customHeight="1" thickBot="1">
      <c r="A936" s="501"/>
      <c r="B936" s="502"/>
      <c r="C936" s="503"/>
      <c r="D936" s="503"/>
      <c r="E936" s="504"/>
      <c r="F936" s="505"/>
      <c r="G936" s="505"/>
      <c r="H936" s="505"/>
      <c r="K936" s="5"/>
      <c r="L936" s="5"/>
      <c r="M936" s="5"/>
      <c r="N936" s="5"/>
      <c r="O936" s="5"/>
      <c r="P936" s="5"/>
    </row>
    <row r="937" spans="1:16" ht="15.75" customHeight="1">
      <c r="A937" s="564" t="s">
        <v>82</v>
      </c>
      <c r="B937" s="547" t="s">
        <v>6</v>
      </c>
      <c r="C937" s="550" t="s">
        <v>83</v>
      </c>
      <c r="D937" s="550"/>
      <c r="E937" s="552" t="s">
        <v>0</v>
      </c>
      <c r="F937" s="552"/>
      <c r="G937" s="558" t="s">
        <v>1</v>
      </c>
      <c r="H937" s="559"/>
      <c r="K937" s="5"/>
      <c r="L937" s="5"/>
      <c r="M937" s="5"/>
      <c r="N937" s="5"/>
      <c r="O937" s="5"/>
      <c r="P937" s="5"/>
    </row>
    <row r="938" spans="1:16" ht="15.75" customHeight="1">
      <c r="A938" s="565"/>
      <c r="B938" s="548"/>
      <c r="C938" s="551"/>
      <c r="D938" s="551"/>
      <c r="E938" s="553"/>
      <c r="F938" s="553"/>
      <c r="G938" s="543" t="s">
        <v>3</v>
      </c>
      <c r="H938" s="545" t="s">
        <v>4</v>
      </c>
      <c r="K938" s="5"/>
      <c r="L938" s="5"/>
      <c r="M938" s="5"/>
      <c r="N938" s="5"/>
      <c r="O938" s="5"/>
      <c r="P938" s="5"/>
    </row>
    <row r="939" spans="1:16" ht="43.5" customHeight="1">
      <c r="A939" s="565"/>
      <c r="B939" s="554"/>
      <c r="C939" s="508" t="s">
        <v>115</v>
      </c>
      <c r="D939" s="508" t="s">
        <v>116</v>
      </c>
      <c r="E939" s="230" t="s">
        <v>117</v>
      </c>
      <c r="F939" s="509" t="s">
        <v>2</v>
      </c>
      <c r="G939" s="544"/>
      <c r="H939" s="566"/>
      <c r="K939" s="5"/>
      <c r="L939" s="5"/>
      <c r="M939" s="5"/>
      <c r="N939" s="5"/>
      <c r="O939" s="5"/>
      <c r="P939" s="5"/>
    </row>
    <row r="940" spans="1:16" ht="15.75" customHeight="1">
      <c r="A940" s="540" t="s">
        <v>84</v>
      </c>
      <c r="B940" s="541"/>
      <c r="C940" s="541"/>
      <c r="D940" s="541"/>
      <c r="E940" s="541"/>
      <c r="F940" s="541"/>
      <c r="G940" s="541"/>
      <c r="H940" s="542"/>
      <c r="K940" s="5"/>
      <c r="L940" s="5"/>
      <c r="M940" s="5"/>
      <c r="N940" s="5"/>
      <c r="O940" s="5"/>
      <c r="P940" s="5"/>
    </row>
    <row r="941" spans="1:16" ht="15.75" customHeight="1">
      <c r="A941" s="421" t="s">
        <v>31</v>
      </c>
      <c r="B941" s="48" t="s">
        <v>7</v>
      </c>
      <c r="C941" s="485">
        <f aca="true" t="shared" si="38" ref="C941:H941">C220</f>
        <v>351809</v>
      </c>
      <c r="D941" s="485">
        <f t="shared" si="38"/>
        <v>36637.49</v>
      </c>
      <c r="E941" s="485">
        <f t="shared" si="38"/>
        <v>0</v>
      </c>
      <c r="F941" s="485">
        <f t="shared" si="38"/>
        <v>7804.326999999999</v>
      </c>
      <c r="G941" s="485">
        <f t="shared" si="38"/>
        <v>4810.195</v>
      </c>
      <c r="H941" s="486">
        <f t="shared" si="38"/>
        <v>2871.156000000001</v>
      </c>
      <c r="K941" s="5"/>
      <c r="L941" s="5"/>
      <c r="M941" s="5"/>
      <c r="N941" s="5"/>
      <c r="O941" s="5"/>
      <c r="P941" s="5"/>
    </row>
    <row r="942" spans="1:16" ht="15.75" customHeight="1">
      <c r="A942" s="417" t="s">
        <v>32</v>
      </c>
      <c r="B942" s="418" t="s">
        <v>13</v>
      </c>
      <c r="C942" s="77">
        <f aca="true" t="shared" si="39" ref="C942:H942">C365</f>
        <v>84762</v>
      </c>
      <c r="D942" s="77">
        <f t="shared" si="39"/>
        <v>721</v>
      </c>
      <c r="E942" s="77">
        <f t="shared" si="39"/>
        <v>0</v>
      </c>
      <c r="F942" s="77">
        <f t="shared" si="39"/>
        <v>2160.094</v>
      </c>
      <c r="G942" s="77">
        <f t="shared" si="39"/>
        <v>1685.7610000000002</v>
      </c>
      <c r="H942" s="78">
        <f t="shared" si="39"/>
        <v>342.90500000000003</v>
      </c>
      <c r="K942" s="5"/>
      <c r="L942" s="5"/>
      <c r="M942" s="5"/>
      <c r="N942" s="5"/>
      <c r="O942" s="5"/>
      <c r="P942" s="5"/>
    </row>
    <row r="943" spans="1:17" ht="15.75" customHeight="1">
      <c r="A943" s="294" t="s">
        <v>45</v>
      </c>
      <c r="B943" s="231" t="s">
        <v>14</v>
      </c>
      <c r="C943" s="99">
        <f>C481</f>
        <v>29649</v>
      </c>
      <c r="D943" s="99">
        <f>D481</f>
        <v>0</v>
      </c>
      <c r="E943" s="99"/>
      <c r="F943" s="99">
        <f>F481</f>
        <v>566.5110000000001</v>
      </c>
      <c r="G943" s="99">
        <f>G481</f>
        <v>469.848</v>
      </c>
      <c r="H943" s="100">
        <f>H481</f>
        <v>68.061</v>
      </c>
      <c r="K943" s="5"/>
      <c r="L943" s="5"/>
      <c r="M943" s="5"/>
      <c r="N943" s="5"/>
      <c r="O943" s="5"/>
      <c r="P943" s="5"/>
      <c r="Q943" s="5"/>
    </row>
    <row r="944" spans="1:17" ht="15.75" customHeight="1">
      <c r="A944" s="294" t="s">
        <v>46</v>
      </c>
      <c r="B944" s="231" t="s">
        <v>15</v>
      </c>
      <c r="C944" s="99">
        <f>C551</f>
        <v>8391.5</v>
      </c>
      <c r="D944" s="99"/>
      <c r="E944" s="99"/>
      <c r="F944" s="99">
        <f>F551</f>
        <v>242.35500000000002</v>
      </c>
      <c r="G944" s="99">
        <f>G551</f>
        <v>209.84</v>
      </c>
      <c r="H944" s="100">
        <f>H551</f>
        <v>27.755</v>
      </c>
      <c r="J944" s="6"/>
      <c r="K944" s="5"/>
      <c r="L944" s="5"/>
      <c r="M944" s="5"/>
      <c r="N944" s="5"/>
      <c r="O944" s="5"/>
      <c r="P944" s="5"/>
      <c r="Q944" s="5"/>
    </row>
    <row r="945" spans="1:17" ht="15.75" customHeight="1">
      <c r="A945" s="294" t="s">
        <v>47</v>
      </c>
      <c r="B945" s="231" t="s">
        <v>16</v>
      </c>
      <c r="C945" s="99">
        <f>C606</f>
        <v>2285</v>
      </c>
      <c r="D945" s="99"/>
      <c r="E945" s="99"/>
      <c r="F945" s="99">
        <f>F606</f>
        <v>82.25800000000001</v>
      </c>
      <c r="G945" s="99">
        <f>G606</f>
        <v>42.54299999999999</v>
      </c>
      <c r="H945" s="100">
        <f>H606</f>
        <v>38.935</v>
      </c>
      <c r="J945" s="6"/>
      <c r="K945" s="5"/>
      <c r="L945" s="5"/>
      <c r="M945" s="5"/>
      <c r="N945" s="5"/>
      <c r="O945" s="5"/>
      <c r="P945" s="5"/>
      <c r="Q945" s="5"/>
    </row>
    <row r="946" spans="1:17" ht="15.75" customHeight="1">
      <c r="A946" s="294" t="s">
        <v>105</v>
      </c>
      <c r="B946" s="231" t="s">
        <v>44</v>
      </c>
      <c r="C946" s="99">
        <f>C661</f>
        <v>8216</v>
      </c>
      <c r="D946" s="99"/>
      <c r="E946" s="99"/>
      <c r="F946" s="99">
        <f>F661</f>
        <v>102.419</v>
      </c>
      <c r="G946" s="99">
        <f>G661</f>
        <v>87.182</v>
      </c>
      <c r="H946" s="100">
        <f>H661</f>
        <v>0</v>
      </c>
      <c r="J946" s="6"/>
      <c r="K946" s="5"/>
      <c r="L946" s="5"/>
      <c r="M946" s="5"/>
      <c r="N946" s="5"/>
      <c r="O946" s="5"/>
      <c r="P946" s="5"/>
      <c r="Q946" s="5"/>
    </row>
    <row r="947" spans="1:17" ht="15.75" customHeight="1">
      <c r="A947" s="294" t="s">
        <v>71</v>
      </c>
      <c r="B947" s="231" t="s">
        <v>80</v>
      </c>
      <c r="C947" s="99"/>
      <c r="D947" s="99"/>
      <c r="E947" s="99"/>
      <c r="F947" s="99">
        <f>F732</f>
        <v>164.378</v>
      </c>
      <c r="G947" s="99">
        <f>G732</f>
        <v>80.265</v>
      </c>
      <c r="H947" s="100">
        <f>H732</f>
        <v>0</v>
      </c>
      <c r="K947" s="5"/>
      <c r="L947" s="5"/>
      <c r="M947" s="5"/>
      <c r="N947" s="5"/>
      <c r="O947" s="5"/>
      <c r="P947" s="5"/>
      <c r="Q947" s="5"/>
    </row>
    <row r="948" spans="1:17" ht="15.75" customHeight="1">
      <c r="A948" s="294" t="s">
        <v>136</v>
      </c>
      <c r="B948" s="231" t="s">
        <v>88</v>
      </c>
      <c r="C948" s="99"/>
      <c r="D948" s="99"/>
      <c r="E948" s="99"/>
      <c r="F948" s="99">
        <f>F792</f>
        <v>131.569</v>
      </c>
      <c r="G948" s="99">
        <f>G792</f>
        <v>25.208</v>
      </c>
      <c r="H948" s="100">
        <f>H792</f>
        <v>26.87</v>
      </c>
      <c r="K948" s="5"/>
      <c r="L948" s="5"/>
      <c r="M948" s="5"/>
      <c r="N948" s="5"/>
      <c r="O948" s="5"/>
      <c r="P948" s="5"/>
      <c r="Q948" s="5"/>
    </row>
    <row r="949" spans="1:17" ht="15.75" customHeight="1">
      <c r="A949" s="294" t="s">
        <v>130</v>
      </c>
      <c r="B949" s="231" t="s">
        <v>110</v>
      </c>
      <c r="C949" s="99"/>
      <c r="D949" s="99"/>
      <c r="E949" s="99"/>
      <c r="F949" s="99">
        <f>F838</f>
        <v>98.39</v>
      </c>
      <c r="G949" s="99">
        <f>G838</f>
        <v>17.828000000000003</v>
      </c>
      <c r="H949" s="100">
        <f>H838</f>
        <v>28.454</v>
      </c>
      <c r="K949" s="5"/>
      <c r="L949" s="5"/>
      <c r="M949" s="5"/>
      <c r="N949" s="5"/>
      <c r="O949" s="5"/>
      <c r="P949" s="5"/>
      <c r="Q949" s="5"/>
    </row>
    <row r="950" spans="1:17" ht="15.75" customHeight="1">
      <c r="A950" s="294" t="s">
        <v>141</v>
      </c>
      <c r="B950" s="231" t="s">
        <v>142</v>
      </c>
      <c r="C950" s="99"/>
      <c r="D950" s="99"/>
      <c r="E950" s="99"/>
      <c r="F950" s="99">
        <f>F867</f>
        <v>24.394000000000002</v>
      </c>
      <c r="G950" s="99">
        <f>G867</f>
        <v>0.451</v>
      </c>
      <c r="H950" s="100">
        <f>H867</f>
        <v>11.294</v>
      </c>
      <c r="K950" s="101"/>
      <c r="L950" s="101"/>
      <c r="M950" s="101"/>
      <c r="N950" s="101"/>
      <c r="O950" s="101"/>
      <c r="P950" s="5"/>
      <c r="Q950" s="5"/>
    </row>
    <row r="951" spans="1:17" ht="15.75" customHeight="1">
      <c r="A951" s="294" t="s">
        <v>179</v>
      </c>
      <c r="B951" s="231" t="s">
        <v>203</v>
      </c>
      <c r="C951" s="99"/>
      <c r="D951" s="99"/>
      <c r="E951" s="99"/>
      <c r="F951" s="99">
        <f>F889</f>
        <v>11.557</v>
      </c>
      <c r="G951" s="99">
        <f>G889</f>
        <v>0</v>
      </c>
      <c r="H951" s="100">
        <f>H889</f>
        <v>0</v>
      </c>
      <c r="K951" s="2"/>
      <c r="L951" s="2"/>
      <c r="M951" s="2"/>
      <c r="N951" s="2"/>
      <c r="O951" s="2"/>
      <c r="P951" s="5"/>
      <c r="Q951" s="5"/>
    </row>
    <row r="952" spans="1:17" ht="15.75" customHeight="1">
      <c r="A952" s="441" t="s">
        <v>182</v>
      </c>
      <c r="B952" s="235" t="s">
        <v>206</v>
      </c>
      <c r="C952" s="99"/>
      <c r="D952" s="99"/>
      <c r="E952" s="99"/>
      <c r="F952" s="99">
        <f>F897</f>
        <v>0</v>
      </c>
      <c r="G952" s="99">
        <f>G897</f>
        <v>0</v>
      </c>
      <c r="H952" s="100">
        <f>H897</f>
        <v>0</v>
      </c>
      <c r="P952" s="5"/>
      <c r="Q952" s="5"/>
    </row>
    <row r="953" spans="1:17" ht="15.75" customHeight="1" thickBot="1">
      <c r="A953" s="489" t="s">
        <v>220</v>
      </c>
      <c r="B953" s="236" t="s">
        <v>209</v>
      </c>
      <c r="C953" s="132"/>
      <c r="D953" s="132"/>
      <c r="E953" s="132"/>
      <c r="F953" s="439">
        <f>F906</f>
        <v>143.649</v>
      </c>
      <c r="G953" s="439">
        <f>G906</f>
        <v>0</v>
      </c>
      <c r="H953" s="440">
        <f>H906</f>
        <v>3.53</v>
      </c>
      <c r="P953" s="5"/>
      <c r="Q953" s="5"/>
    </row>
    <row r="954" spans="1:17" ht="15.75" customHeight="1" thickBot="1">
      <c r="A954" s="278"/>
      <c r="B954" s="232" t="s">
        <v>86</v>
      </c>
      <c r="C954" s="144"/>
      <c r="D954" s="144"/>
      <c r="E954" s="144"/>
      <c r="F954" s="164">
        <f>SUM(F941:F953)</f>
        <v>11531.900999999998</v>
      </c>
      <c r="G954" s="164">
        <f>SUM(G941:G953)</f>
        <v>7429.121</v>
      </c>
      <c r="H954" s="237">
        <f>SUM(H941:H953)</f>
        <v>3418.9600000000014</v>
      </c>
      <c r="J954" s="6"/>
      <c r="M954" s="101"/>
      <c r="N954" s="101"/>
      <c r="O954" s="101"/>
      <c r="P954" s="101"/>
      <c r="Q954" s="5"/>
    </row>
    <row r="955" spans="1:17" ht="15.75" customHeight="1">
      <c r="A955" s="555" t="s">
        <v>87</v>
      </c>
      <c r="B955" s="556"/>
      <c r="C955" s="556"/>
      <c r="D955" s="556"/>
      <c r="E955" s="556"/>
      <c r="F955" s="556"/>
      <c r="G955" s="556"/>
      <c r="H955" s="557"/>
      <c r="P955" s="5"/>
      <c r="Q955" s="5"/>
    </row>
    <row r="956" spans="1:17" ht="15.75" customHeight="1">
      <c r="A956" s="442"/>
      <c r="B956" s="443"/>
      <c r="C956" s="443"/>
      <c r="D956" s="443"/>
      <c r="E956" s="443"/>
      <c r="F956" s="443"/>
      <c r="G956" s="443"/>
      <c r="H956" s="444"/>
      <c r="P956" s="5"/>
      <c r="Q956" s="5"/>
    </row>
    <row r="957" spans="1:17" ht="15.75" customHeight="1">
      <c r="A957" s="419" t="s">
        <v>31</v>
      </c>
      <c r="B957" s="420" t="s">
        <v>7</v>
      </c>
      <c r="C957" s="480">
        <f>C919</f>
        <v>2058</v>
      </c>
      <c r="D957" s="480">
        <f>D919</f>
        <v>151</v>
      </c>
      <c r="E957" s="480"/>
      <c r="F957" s="480">
        <f>F919</f>
        <v>31.810000000000002</v>
      </c>
      <c r="G957" s="480">
        <f>G919</f>
        <v>29.71</v>
      </c>
      <c r="H957" s="481">
        <f>H919</f>
        <v>0</v>
      </c>
      <c r="P957" s="5"/>
      <c r="Q957" s="5"/>
    </row>
    <row r="958" spans="1:17" ht="15.75" customHeight="1">
      <c r="A958" s="417" t="s">
        <v>32</v>
      </c>
      <c r="B958" s="418" t="s">
        <v>13</v>
      </c>
      <c r="C958" s="160"/>
      <c r="D958" s="160"/>
      <c r="E958" s="160"/>
      <c r="F958" s="162"/>
      <c r="G958" s="162"/>
      <c r="H958" s="163"/>
      <c r="J958" s="6"/>
      <c r="K958" s="101"/>
      <c r="L958" s="101"/>
      <c r="M958" s="101"/>
      <c r="N958" s="101"/>
      <c r="O958" s="101"/>
      <c r="P958" s="5"/>
      <c r="Q958" s="5"/>
    </row>
    <row r="959" spans="1:17" ht="15.75" customHeight="1">
      <c r="A959" s="294" t="s">
        <v>45</v>
      </c>
      <c r="B959" s="231" t="s">
        <v>14</v>
      </c>
      <c r="C959" s="116"/>
      <c r="D959" s="116"/>
      <c r="E959" s="117"/>
      <c r="F959" s="118"/>
      <c r="G959" s="118"/>
      <c r="H959" s="119"/>
      <c r="P959" s="5"/>
      <c r="Q959" s="5"/>
    </row>
    <row r="960" spans="1:17" ht="15.75" customHeight="1">
      <c r="A960" s="295" t="s">
        <v>46</v>
      </c>
      <c r="B960" s="233" t="s">
        <v>15</v>
      </c>
      <c r="C960" s="98"/>
      <c r="D960" s="98"/>
      <c r="E960" s="31"/>
      <c r="F960" s="99"/>
      <c r="G960" s="99"/>
      <c r="H960" s="100"/>
      <c r="P960" s="5"/>
      <c r="Q960" s="5"/>
    </row>
    <row r="961" spans="1:17" ht="15.75" customHeight="1">
      <c r="A961" s="295" t="s">
        <v>47</v>
      </c>
      <c r="B961" s="233" t="s">
        <v>16</v>
      </c>
      <c r="C961" s="184"/>
      <c r="D961" s="184"/>
      <c r="E961" s="165"/>
      <c r="F961" s="185"/>
      <c r="G961" s="185"/>
      <c r="H961" s="186"/>
      <c r="P961" s="5"/>
      <c r="Q961" s="5"/>
    </row>
    <row r="962" spans="1:17" ht="15.75" customHeight="1">
      <c r="A962" s="295" t="s">
        <v>105</v>
      </c>
      <c r="B962" s="233" t="s">
        <v>44</v>
      </c>
      <c r="C962" s="184"/>
      <c r="D962" s="184"/>
      <c r="E962" s="165"/>
      <c r="F962" s="185"/>
      <c r="G962" s="185"/>
      <c r="H962" s="186"/>
      <c r="P962" s="5"/>
      <c r="Q962" s="5"/>
    </row>
    <row r="963" spans="1:17" ht="15.75" customHeight="1" thickBot="1">
      <c r="A963" s="482" t="s">
        <v>219</v>
      </c>
      <c r="B963" s="236" t="s">
        <v>80</v>
      </c>
      <c r="C963" s="184"/>
      <c r="D963" s="184"/>
      <c r="E963" s="184"/>
      <c r="F963" s="185">
        <f>F932</f>
        <v>0.612</v>
      </c>
      <c r="G963" s="185">
        <f>G932</f>
        <v>0.612</v>
      </c>
      <c r="H963" s="186">
        <f>H932</f>
        <v>0</v>
      </c>
      <c r="P963" s="5"/>
      <c r="Q963" s="5"/>
    </row>
    <row r="964" spans="1:17" ht="15.75" customHeight="1" thickBot="1">
      <c r="A964" s="278"/>
      <c r="B964" s="232" t="s">
        <v>86</v>
      </c>
      <c r="C964" s="129"/>
      <c r="D964" s="129"/>
      <c r="E964" s="129"/>
      <c r="F964" s="483">
        <f>SUM(F957:F963)</f>
        <v>32.422000000000004</v>
      </c>
      <c r="G964" s="483">
        <f>SUM(G957:G963)</f>
        <v>30.322</v>
      </c>
      <c r="H964" s="484">
        <f>SUM(H957:H963)</f>
        <v>0</v>
      </c>
      <c r="J964" s="101"/>
      <c r="P964" s="5"/>
      <c r="Q964" s="5"/>
    </row>
    <row r="965" spans="1:17" ht="15.75" customHeight="1" thickBot="1">
      <c r="A965" s="333"/>
      <c r="B965" s="394" t="s">
        <v>69</v>
      </c>
      <c r="C965" s="395"/>
      <c r="D965" s="395"/>
      <c r="E965" s="395"/>
      <c r="F965" s="335">
        <f>F954+F964</f>
        <v>11564.322999999999</v>
      </c>
      <c r="G965" s="335">
        <f>G954+G964</f>
        <v>7459.443</v>
      </c>
      <c r="H965" s="336">
        <f>H954+H964</f>
        <v>3418.9600000000014</v>
      </c>
      <c r="J965" s="4"/>
      <c r="K965" s="4"/>
      <c r="L965" s="4"/>
      <c r="M965" s="4"/>
      <c r="N965" s="4"/>
      <c r="O965" s="4"/>
      <c r="P965" s="4"/>
      <c r="Q965" s="2"/>
    </row>
    <row r="966" spans="1:17" ht="15.75" customHeight="1">
      <c r="A966" s="279"/>
      <c r="B966" s="234" t="s">
        <v>72</v>
      </c>
      <c r="C966" s="131"/>
      <c r="D966" s="131"/>
      <c r="E966" s="55"/>
      <c r="F966" s="132"/>
      <c r="G966" s="132"/>
      <c r="H966" s="133"/>
      <c r="P966" s="5"/>
      <c r="Q966" s="5"/>
    </row>
    <row r="967" spans="1:17" ht="15.75" customHeight="1">
      <c r="A967" s="344"/>
      <c r="B967" s="430" t="s">
        <v>54</v>
      </c>
      <c r="C967" s="346">
        <f>SUM(C968:C980)</f>
        <v>123698</v>
      </c>
      <c r="D967" s="346">
        <f>SUM(D968:D980)</f>
        <v>117.86999999999999</v>
      </c>
      <c r="E967" s="346"/>
      <c r="F967" s="346">
        <f>SUM(F968:F980)</f>
        <v>5404.237</v>
      </c>
      <c r="G967" s="346">
        <f>SUM(G968:G980)</f>
        <v>1917.241</v>
      </c>
      <c r="H967" s="498">
        <f>SUM(H968:H980)</f>
        <v>3102.2540000000013</v>
      </c>
      <c r="J967" s="101"/>
      <c r="O967" s="101"/>
      <c r="P967" s="101"/>
      <c r="Q967" s="101"/>
    </row>
    <row r="968" spans="1:17" ht="15.75" customHeight="1">
      <c r="A968" s="140" t="s">
        <v>31</v>
      </c>
      <c r="B968" s="420" t="s">
        <v>7</v>
      </c>
      <c r="C968" s="429">
        <f>C55</f>
        <v>52189</v>
      </c>
      <c r="D968" s="429">
        <f>D55</f>
        <v>117.86999999999999</v>
      </c>
      <c r="E968" s="429"/>
      <c r="F968" s="487">
        <f>F55</f>
        <v>2640.828</v>
      </c>
      <c r="G968" s="487">
        <f>G55</f>
        <v>9.68</v>
      </c>
      <c r="H968" s="488">
        <f>H55</f>
        <v>2630.228000000001</v>
      </c>
      <c r="J968" s="101"/>
      <c r="O968" s="101"/>
      <c r="P968" s="101"/>
      <c r="Q968" s="101"/>
    </row>
    <row r="969" spans="1:17" ht="15.75" customHeight="1">
      <c r="A969" s="417" t="s">
        <v>32</v>
      </c>
      <c r="B969" s="418" t="s">
        <v>13</v>
      </c>
      <c r="C969" s="156">
        <f>C261</f>
        <v>51320</v>
      </c>
      <c r="D969" s="156"/>
      <c r="E969" s="156"/>
      <c r="F969" s="157">
        <f>F261</f>
        <v>1795.514</v>
      </c>
      <c r="G969" s="157">
        <f>G261</f>
        <v>1353.0330000000001</v>
      </c>
      <c r="H969" s="158">
        <f>H261</f>
        <v>333.163</v>
      </c>
      <c r="J969" s="101"/>
      <c r="K969" s="101"/>
      <c r="L969" s="101"/>
      <c r="P969" s="5"/>
      <c r="Q969" s="101"/>
    </row>
    <row r="970" spans="1:17" ht="15.75" customHeight="1">
      <c r="A970" s="294" t="s">
        <v>45</v>
      </c>
      <c r="B970" s="231" t="s">
        <v>14</v>
      </c>
      <c r="C970" s="160">
        <f aca="true" t="shared" si="40" ref="C970:H970">C396</f>
        <v>12370</v>
      </c>
      <c r="D970" s="160">
        <f t="shared" si="40"/>
        <v>0</v>
      </c>
      <c r="E970" s="160">
        <f t="shared" si="40"/>
        <v>0</v>
      </c>
      <c r="F970" s="162">
        <f t="shared" si="40"/>
        <v>292.98400000000004</v>
      </c>
      <c r="G970" s="162">
        <f t="shared" si="40"/>
        <v>217.247</v>
      </c>
      <c r="H970" s="163">
        <f t="shared" si="40"/>
        <v>67.715</v>
      </c>
      <c r="J970" s="101"/>
      <c r="P970" s="5"/>
      <c r="Q970" s="5"/>
    </row>
    <row r="971" spans="1:17" ht="15.75" customHeight="1">
      <c r="A971" s="294" t="s">
        <v>46</v>
      </c>
      <c r="B971" s="231" t="s">
        <v>15</v>
      </c>
      <c r="C971" s="116">
        <f>C511</f>
        <v>3708</v>
      </c>
      <c r="D971" s="116"/>
      <c r="E971" s="116"/>
      <c r="F971" s="118">
        <f>F511</f>
        <v>171.82100000000003</v>
      </c>
      <c r="G971" s="118">
        <f>G511</f>
        <v>166.061</v>
      </c>
      <c r="H971" s="119">
        <f>H511</f>
        <v>1</v>
      </c>
      <c r="J971" s="101"/>
      <c r="P971" s="5"/>
      <c r="Q971" s="5"/>
    </row>
    <row r="972" spans="1:17" ht="15.75" customHeight="1">
      <c r="A972" s="294" t="s">
        <v>47</v>
      </c>
      <c r="B972" s="231" t="s">
        <v>16</v>
      </c>
      <c r="C972" s="116">
        <f>C574</f>
        <v>1421</v>
      </c>
      <c r="D972" s="116"/>
      <c r="E972" s="116"/>
      <c r="F972" s="118">
        <f>F574</f>
        <v>21.040999999999997</v>
      </c>
      <c r="G972" s="118">
        <f>G574</f>
        <v>20.081</v>
      </c>
      <c r="H972" s="119">
        <f>H574</f>
        <v>0</v>
      </c>
      <c r="K972" s="5"/>
      <c r="L972" s="5"/>
      <c r="M972" s="5"/>
      <c r="N972" s="5"/>
      <c r="O972" s="5"/>
      <c r="P972" s="5"/>
      <c r="Q972" s="5"/>
    </row>
    <row r="973" spans="1:17" ht="15.75" customHeight="1">
      <c r="A973" s="294" t="s">
        <v>105</v>
      </c>
      <c r="B973" s="231" t="s">
        <v>44</v>
      </c>
      <c r="C973" s="116">
        <f>C634</f>
        <v>2690</v>
      </c>
      <c r="D973" s="116"/>
      <c r="E973" s="116"/>
      <c r="F973" s="118">
        <f>F634</f>
        <v>73.043</v>
      </c>
      <c r="G973" s="118">
        <f>G634</f>
        <v>71.221</v>
      </c>
      <c r="H973" s="119">
        <f>H634</f>
        <v>0</v>
      </c>
      <c r="L973" s="5"/>
      <c r="M973" s="5"/>
      <c r="N973" s="5"/>
      <c r="O973" s="5"/>
      <c r="P973" s="5"/>
      <c r="Q973" s="5"/>
    </row>
    <row r="974" spans="1:17" ht="15.75" customHeight="1">
      <c r="A974" s="294" t="s">
        <v>71</v>
      </c>
      <c r="B974" s="231" t="s">
        <v>80</v>
      </c>
      <c r="C974" s="116"/>
      <c r="D974" s="116"/>
      <c r="E974" s="116"/>
      <c r="F974" s="118">
        <f>F931+F684</f>
        <v>105.86399999999999</v>
      </c>
      <c r="G974" s="118">
        <f>G931+G684</f>
        <v>52.163000000000004</v>
      </c>
      <c r="H974" s="119">
        <f>H931+H684</f>
        <v>0</v>
      </c>
      <c r="K974" s="5"/>
      <c r="L974" s="5"/>
      <c r="M974" s="5"/>
      <c r="N974" s="5"/>
      <c r="O974" s="5"/>
      <c r="P974" s="5"/>
      <c r="Q974" s="5"/>
    </row>
    <row r="975" spans="1:17" ht="15.75" customHeight="1">
      <c r="A975" s="294" t="s">
        <v>136</v>
      </c>
      <c r="B975" s="231" t="s">
        <v>88</v>
      </c>
      <c r="C975" s="116"/>
      <c r="D975" s="116"/>
      <c r="E975" s="116"/>
      <c r="F975" s="118">
        <f>F750</f>
        <v>86.15299999999999</v>
      </c>
      <c r="G975" s="118">
        <f>G750</f>
        <v>10.174999999999999</v>
      </c>
      <c r="H975" s="119">
        <f>H750</f>
        <v>26.87</v>
      </c>
      <c r="K975" s="5"/>
      <c r="L975" s="5"/>
      <c r="M975" s="5"/>
      <c r="N975" s="5"/>
      <c r="O975" s="5"/>
      <c r="P975" s="5"/>
      <c r="Q975" s="5"/>
    </row>
    <row r="976" spans="1:17" ht="15.75" customHeight="1">
      <c r="A976" s="295" t="s">
        <v>130</v>
      </c>
      <c r="B976" s="233" t="s">
        <v>110</v>
      </c>
      <c r="C976" s="116"/>
      <c r="D976" s="116"/>
      <c r="E976" s="117"/>
      <c r="F976" s="118">
        <f>F809</f>
        <v>58.561</v>
      </c>
      <c r="G976" s="118">
        <f>G809</f>
        <v>17.129</v>
      </c>
      <c r="H976" s="119">
        <f>H809</f>
        <v>28.454</v>
      </c>
      <c r="K976" s="5"/>
      <c r="L976" s="5"/>
      <c r="M976" s="5"/>
      <c r="N976" s="5"/>
      <c r="O976" s="5"/>
      <c r="P976" s="5"/>
      <c r="Q976" s="5"/>
    </row>
    <row r="977" spans="1:17" ht="15.75" customHeight="1">
      <c r="A977" s="295" t="s">
        <v>154</v>
      </c>
      <c r="B977" s="233" t="s">
        <v>142</v>
      </c>
      <c r="C977" s="116"/>
      <c r="D977" s="116"/>
      <c r="E977" s="117"/>
      <c r="F977" s="118">
        <f>F850</f>
        <v>14.779</v>
      </c>
      <c r="G977" s="118">
        <f>G850</f>
        <v>0.451</v>
      </c>
      <c r="H977" s="119">
        <f>H850</f>
        <v>11.294</v>
      </c>
      <c r="K977" s="5"/>
      <c r="L977" s="5"/>
      <c r="M977" s="5"/>
      <c r="N977" s="5"/>
      <c r="O977" s="5"/>
      <c r="P977" s="5"/>
      <c r="Q977" s="5"/>
    </row>
    <row r="978" spans="1:17" ht="15.75" customHeight="1">
      <c r="A978" s="295" t="s">
        <v>179</v>
      </c>
      <c r="B978" s="233" t="s">
        <v>203</v>
      </c>
      <c r="C978" s="184"/>
      <c r="D978" s="184"/>
      <c r="E978" s="165"/>
      <c r="F978" s="185">
        <f>F870</f>
        <v>0</v>
      </c>
      <c r="G978" s="185">
        <f>G870</f>
        <v>0</v>
      </c>
      <c r="H978" s="186">
        <f>H870</f>
        <v>0</v>
      </c>
      <c r="K978" s="5"/>
      <c r="L978" s="5"/>
      <c r="M978" s="5"/>
      <c r="N978" s="5"/>
      <c r="O978" s="5"/>
      <c r="P978" s="5"/>
      <c r="Q978" s="5"/>
    </row>
    <row r="979" spans="1:17" ht="15.75" customHeight="1">
      <c r="A979" s="492" t="s">
        <v>182</v>
      </c>
      <c r="B979" s="445" t="s">
        <v>206</v>
      </c>
      <c r="C979" s="184"/>
      <c r="D979" s="184"/>
      <c r="E979" s="165"/>
      <c r="F979" s="185">
        <f>F892</f>
        <v>0</v>
      </c>
      <c r="G979" s="185">
        <f>G892</f>
        <v>0</v>
      </c>
      <c r="H979" s="119">
        <f>H892</f>
        <v>0</v>
      </c>
      <c r="K979" s="5"/>
      <c r="L979" s="5"/>
      <c r="M979" s="5"/>
      <c r="N979" s="5"/>
      <c r="O979" s="5"/>
      <c r="P979" s="5"/>
      <c r="Q979" s="5"/>
    </row>
    <row r="980" spans="1:17" ht="15.75" customHeight="1">
      <c r="A980" s="422" t="s">
        <v>220</v>
      </c>
      <c r="B980" s="217" t="s">
        <v>209</v>
      </c>
      <c r="C980" s="121"/>
      <c r="D980" s="121"/>
      <c r="E980" s="141"/>
      <c r="F980" s="122">
        <f>F905</f>
        <v>143.649</v>
      </c>
      <c r="G980" s="122">
        <f>G905</f>
        <v>0</v>
      </c>
      <c r="H980" s="123">
        <f>H905</f>
        <v>3.53</v>
      </c>
      <c r="K980" s="5"/>
      <c r="L980" s="5"/>
      <c r="M980" s="5"/>
      <c r="N980" s="5"/>
      <c r="O980" s="5"/>
      <c r="P980" s="5"/>
      <c r="Q980" s="5"/>
    </row>
    <row r="981" spans="1:17" ht="15.75" customHeight="1">
      <c r="A981" s="490"/>
      <c r="B981" s="491" t="s">
        <v>55</v>
      </c>
      <c r="C981" s="496">
        <f>SUM(C982:C992)</f>
        <v>348077.5</v>
      </c>
      <c r="D981" s="496">
        <f>SUM(D982:D992)</f>
        <v>37358.95</v>
      </c>
      <c r="E981" s="496"/>
      <c r="F981" s="496">
        <f>SUM(F982:F992)</f>
        <v>5815.616000000001</v>
      </c>
      <c r="G981" s="496">
        <f>SUM(G982:G992)</f>
        <v>5215.3099999999995</v>
      </c>
      <c r="H981" s="497">
        <f>SUM(H982:H992)</f>
        <v>307.91600000000005</v>
      </c>
      <c r="K981" s="5"/>
      <c r="L981" s="5"/>
      <c r="M981" s="5"/>
      <c r="N981" s="5"/>
      <c r="O981" s="5"/>
      <c r="P981" s="5"/>
      <c r="Q981" s="5"/>
    </row>
    <row r="982" spans="1:17" ht="15.75" customHeight="1">
      <c r="A982" s="431" t="s">
        <v>31</v>
      </c>
      <c r="B982" s="420" t="s">
        <v>7</v>
      </c>
      <c r="C982" s="429">
        <f>C193+C919</f>
        <v>299250</v>
      </c>
      <c r="D982" s="429">
        <f>D193+D919</f>
        <v>36638.95</v>
      </c>
      <c r="E982" s="429"/>
      <c r="F982" s="429">
        <f>F193+F919</f>
        <v>5116.006</v>
      </c>
      <c r="G982" s="429">
        <f>G193+G919</f>
        <v>4760.740999999999</v>
      </c>
      <c r="H982" s="446">
        <f>H193+H919</f>
        <v>235.25500000000002</v>
      </c>
      <c r="K982" s="5"/>
      <c r="L982" s="5"/>
      <c r="M982" s="5"/>
      <c r="N982" s="5"/>
      <c r="O982" s="5"/>
      <c r="P982" s="5"/>
      <c r="Q982" s="5"/>
    </row>
    <row r="983" spans="1:17" ht="15.75" customHeight="1">
      <c r="A983" s="417" t="s">
        <v>32</v>
      </c>
      <c r="B983" s="418" t="s">
        <v>13</v>
      </c>
      <c r="C983" s="156">
        <f aca="true" t="shared" si="41" ref="C983:H983">C344</f>
        <v>30681</v>
      </c>
      <c r="D983" s="156">
        <f t="shared" si="41"/>
        <v>720</v>
      </c>
      <c r="E983" s="156">
        <f t="shared" si="41"/>
        <v>0</v>
      </c>
      <c r="F983" s="157">
        <f t="shared" si="41"/>
        <v>311.8090000000001</v>
      </c>
      <c r="G983" s="157">
        <f t="shared" si="41"/>
        <v>283.1040000000001</v>
      </c>
      <c r="H983" s="158">
        <f t="shared" si="41"/>
        <v>6.625</v>
      </c>
      <c r="K983" s="5"/>
      <c r="L983" s="5"/>
      <c r="M983" s="5"/>
      <c r="N983" s="5"/>
      <c r="O983" s="5"/>
      <c r="P983" s="5"/>
      <c r="Q983" s="5"/>
    </row>
    <row r="984" spans="1:17" ht="15.75" customHeight="1">
      <c r="A984" s="294" t="s">
        <v>45</v>
      </c>
      <c r="B984" s="231" t="s">
        <v>14</v>
      </c>
      <c r="C984" s="156">
        <f>C456</f>
        <v>13707</v>
      </c>
      <c r="D984" s="156"/>
      <c r="E984" s="156"/>
      <c r="F984" s="156">
        <f>F456</f>
        <v>115.13300000000002</v>
      </c>
      <c r="G984" s="156">
        <f>G456</f>
        <v>94.207</v>
      </c>
      <c r="H984" s="396">
        <f>H456</f>
        <v>0.346</v>
      </c>
      <c r="K984" s="5"/>
      <c r="L984" s="5"/>
      <c r="M984" s="5"/>
      <c r="N984" s="5"/>
      <c r="O984" s="5"/>
      <c r="P984" s="5"/>
      <c r="Q984" s="5"/>
    </row>
    <row r="985" spans="1:17" ht="15.75" customHeight="1">
      <c r="A985" s="294" t="s">
        <v>46</v>
      </c>
      <c r="B985" s="231" t="s">
        <v>15</v>
      </c>
      <c r="C985" s="116">
        <f>C535</f>
        <v>3897.5</v>
      </c>
      <c r="D985" s="116"/>
      <c r="E985" s="116"/>
      <c r="F985" s="118">
        <f>F535</f>
        <v>46.092</v>
      </c>
      <c r="G985" s="118">
        <f>G535</f>
        <v>19.336999999999996</v>
      </c>
      <c r="H985" s="119">
        <f>H535</f>
        <v>26.755</v>
      </c>
      <c r="K985" s="5"/>
      <c r="L985" s="5"/>
      <c r="M985" s="5"/>
      <c r="N985" s="5"/>
      <c r="O985" s="5"/>
      <c r="P985" s="5"/>
      <c r="Q985" s="5"/>
    </row>
    <row r="986" spans="1:17" ht="15.75" customHeight="1">
      <c r="A986" s="294" t="s">
        <v>47</v>
      </c>
      <c r="B986" s="231" t="s">
        <v>16</v>
      </c>
      <c r="C986" s="116">
        <f>C596</f>
        <v>542</v>
      </c>
      <c r="D986" s="116"/>
      <c r="E986" s="116"/>
      <c r="F986" s="118">
        <f>F596</f>
        <v>46.88000000000001</v>
      </c>
      <c r="G986" s="118">
        <f>G596</f>
        <v>8.125</v>
      </c>
      <c r="H986" s="119">
        <f>H596</f>
        <v>38.935</v>
      </c>
      <c r="K986" s="5"/>
      <c r="L986" s="5"/>
      <c r="M986" s="5"/>
      <c r="N986" s="5"/>
      <c r="O986" s="5"/>
      <c r="P986" s="5"/>
      <c r="Q986" s="5"/>
    </row>
    <row r="987" spans="1:17" ht="15.75" customHeight="1">
      <c r="A987" s="294" t="s">
        <v>105</v>
      </c>
      <c r="B987" s="231" t="s">
        <v>44</v>
      </c>
      <c r="C987" s="116"/>
      <c r="D987" s="116"/>
      <c r="E987" s="116"/>
      <c r="F987" s="118">
        <f>F646</f>
        <v>27.24</v>
      </c>
      <c r="G987" s="118">
        <f>G646</f>
        <v>13.825</v>
      </c>
      <c r="H987" s="119">
        <f>H646</f>
        <v>0</v>
      </c>
      <c r="J987" s="101"/>
      <c r="K987" s="101"/>
      <c r="L987" s="101"/>
      <c r="Q987" s="5"/>
    </row>
    <row r="988" spans="1:17" ht="15.75" customHeight="1">
      <c r="A988" s="294" t="s">
        <v>71</v>
      </c>
      <c r="B988" s="231" t="s">
        <v>80</v>
      </c>
      <c r="C988" s="116"/>
      <c r="D988" s="116"/>
      <c r="E988" s="116"/>
      <c r="F988" s="118">
        <f>F717</f>
        <v>53.675000000000004</v>
      </c>
      <c r="G988" s="118">
        <f>G717</f>
        <v>24.263</v>
      </c>
      <c r="H988" s="119">
        <f>H717</f>
        <v>0</v>
      </c>
      <c r="K988" s="5"/>
      <c r="L988" s="5"/>
      <c r="M988" s="5"/>
      <c r="N988" s="5"/>
      <c r="O988" s="5"/>
      <c r="P988" s="5"/>
      <c r="Q988" s="5"/>
    </row>
    <row r="989" spans="1:17" ht="15.75" customHeight="1">
      <c r="A989" s="294" t="s">
        <v>155</v>
      </c>
      <c r="B989" s="231" t="s">
        <v>88</v>
      </c>
      <c r="C989" s="116"/>
      <c r="D989" s="116"/>
      <c r="E989" s="116"/>
      <c r="F989" s="118">
        <f>F779</f>
        <v>42.091</v>
      </c>
      <c r="G989" s="118">
        <f>G779</f>
        <v>11.708</v>
      </c>
      <c r="H989" s="119">
        <f>H779</f>
        <v>0</v>
      </c>
      <c r="K989" s="5"/>
      <c r="L989" s="5"/>
      <c r="M989" s="5"/>
      <c r="N989" s="5"/>
      <c r="O989" s="5"/>
      <c r="P989" s="5"/>
      <c r="Q989" s="5"/>
    </row>
    <row r="990" spans="1:17" ht="15.75" customHeight="1">
      <c r="A990" s="295" t="s">
        <v>130</v>
      </c>
      <c r="B990" s="233" t="s">
        <v>110</v>
      </c>
      <c r="C990" s="116"/>
      <c r="D990" s="116"/>
      <c r="E990" s="116"/>
      <c r="F990" s="118">
        <f>F827</f>
        <v>39.129999999999995</v>
      </c>
      <c r="G990" s="118">
        <f>G827</f>
        <v>0</v>
      </c>
      <c r="H990" s="119">
        <f>H827</f>
        <v>0</v>
      </c>
      <c r="K990" s="5"/>
      <c r="L990" s="5"/>
      <c r="M990" s="5"/>
      <c r="N990" s="5"/>
      <c r="O990" s="5"/>
      <c r="P990" s="5"/>
      <c r="Q990" s="5"/>
    </row>
    <row r="991" spans="1:17" ht="15.75" customHeight="1">
      <c r="A991" s="432" t="s">
        <v>141</v>
      </c>
      <c r="B991" s="445" t="s">
        <v>142</v>
      </c>
      <c r="C991" s="116"/>
      <c r="D991" s="116"/>
      <c r="E991" s="116"/>
      <c r="F991" s="118">
        <f>F860</f>
        <v>8.287</v>
      </c>
      <c r="G991" s="118">
        <f>G860</f>
        <v>0</v>
      </c>
      <c r="H991" s="119">
        <f>H860</f>
        <v>0</v>
      </c>
      <c r="K991" s="66"/>
      <c r="L991" s="66"/>
      <c r="M991" s="66"/>
      <c r="N991" s="66"/>
      <c r="O991" s="66"/>
      <c r="P991" s="66"/>
      <c r="Q991" s="5"/>
    </row>
    <row r="992" spans="1:17" ht="15.75" customHeight="1">
      <c r="A992" s="506" t="s">
        <v>179</v>
      </c>
      <c r="B992" s="507" t="s">
        <v>203</v>
      </c>
      <c r="C992" s="136"/>
      <c r="D992" s="136"/>
      <c r="E992" s="136"/>
      <c r="F992" s="137">
        <f>F880</f>
        <v>9.273</v>
      </c>
      <c r="G992" s="137">
        <f>G880</f>
        <v>0</v>
      </c>
      <c r="H992" s="138">
        <f>H880</f>
        <v>0</v>
      </c>
      <c r="K992" s="66"/>
      <c r="L992" s="66"/>
      <c r="M992" s="66"/>
      <c r="N992" s="66"/>
      <c r="O992" s="66"/>
      <c r="P992" s="66"/>
      <c r="Q992" s="5"/>
    </row>
    <row r="993" spans="1:17" ht="15.75" customHeight="1">
      <c r="A993" s="433"/>
      <c r="B993" s="434" t="s">
        <v>52</v>
      </c>
      <c r="C993" s="494">
        <f>SUM(C994:C1004)</f>
        <v>9547</v>
      </c>
      <c r="D993" s="494">
        <f>SUM(D994:D1004)</f>
        <v>31.67</v>
      </c>
      <c r="E993" s="494"/>
      <c r="F993" s="494">
        <f>SUM(F994:F1004)</f>
        <v>344.47</v>
      </c>
      <c r="G993" s="494">
        <f>SUM(G994:G1004)</f>
        <v>326.89200000000005</v>
      </c>
      <c r="H993" s="495">
        <f>SUM(H994:H1004)</f>
        <v>8.79</v>
      </c>
      <c r="K993" s="5"/>
      <c r="L993" s="5"/>
      <c r="M993" s="5"/>
      <c r="N993" s="5"/>
      <c r="O993" s="5"/>
      <c r="P993" s="5"/>
      <c r="Q993" s="5"/>
    </row>
    <row r="994" spans="1:17" ht="15.75" customHeight="1">
      <c r="A994" s="438" t="s">
        <v>31</v>
      </c>
      <c r="B994" s="420" t="s">
        <v>7</v>
      </c>
      <c r="C994" s="429">
        <f>C219</f>
        <v>2428</v>
      </c>
      <c r="D994" s="429">
        <f>D219</f>
        <v>31.67</v>
      </c>
      <c r="E994" s="429"/>
      <c r="F994" s="429">
        <f>F219</f>
        <v>79.303</v>
      </c>
      <c r="G994" s="429">
        <f>G219</f>
        <v>69.484</v>
      </c>
      <c r="H994" s="446">
        <f>H219</f>
        <v>5.673</v>
      </c>
      <c r="K994" s="5"/>
      <c r="L994" s="5"/>
      <c r="M994" s="5"/>
      <c r="N994" s="5"/>
      <c r="O994" s="5"/>
      <c r="P994" s="5"/>
      <c r="Q994" s="5"/>
    </row>
    <row r="995" spans="1:17" ht="15.75" customHeight="1">
      <c r="A995" s="437" t="s">
        <v>32</v>
      </c>
      <c r="B995" s="418" t="s">
        <v>13</v>
      </c>
      <c r="C995" s="156">
        <f>C364</f>
        <v>2761</v>
      </c>
      <c r="D995" s="156">
        <f>D364</f>
        <v>0</v>
      </c>
      <c r="E995" s="156"/>
      <c r="F995" s="157">
        <f>F364</f>
        <v>52.771</v>
      </c>
      <c r="G995" s="157">
        <f>G364</f>
        <v>49.623999999999995</v>
      </c>
      <c r="H995" s="158">
        <f>H364</f>
        <v>3.117</v>
      </c>
      <c r="K995" s="5"/>
      <c r="L995" s="5"/>
      <c r="M995" s="5"/>
      <c r="N995" s="5"/>
      <c r="O995" s="5"/>
      <c r="P995" s="5"/>
      <c r="Q995" s="5"/>
    </row>
    <row r="996" spans="1:17" ht="15.75" customHeight="1">
      <c r="A996" s="296" t="s">
        <v>45</v>
      </c>
      <c r="B996" s="231" t="s">
        <v>14</v>
      </c>
      <c r="C996" s="156">
        <f>C480</f>
        <v>3572</v>
      </c>
      <c r="D996" s="156">
        <f>D480</f>
        <v>0</v>
      </c>
      <c r="E996" s="156"/>
      <c r="F996" s="156">
        <f>F480</f>
        <v>158.394</v>
      </c>
      <c r="G996" s="156">
        <f>G480</f>
        <v>158.394</v>
      </c>
      <c r="H996" s="239">
        <f>H480</f>
        <v>0</v>
      </c>
      <c r="K996" s="5"/>
      <c r="L996" s="5"/>
      <c r="M996" s="5"/>
      <c r="N996" s="5"/>
      <c r="O996" s="5"/>
      <c r="P996" s="5"/>
      <c r="Q996" s="5"/>
    </row>
    <row r="997" spans="1:17" ht="15.75" customHeight="1">
      <c r="A997" s="296" t="s">
        <v>46</v>
      </c>
      <c r="B997" s="231" t="s">
        <v>15</v>
      </c>
      <c r="C997" s="116">
        <f>C550</f>
        <v>786</v>
      </c>
      <c r="D997" s="116"/>
      <c r="E997" s="116"/>
      <c r="F997" s="116">
        <f>F550</f>
        <v>24.442</v>
      </c>
      <c r="G997" s="116">
        <f>G550</f>
        <v>24.442</v>
      </c>
      <c r="H997" s="238">
        <f>H550</f>
        <v>0</v>
      </c>
      <c r="Q997" s="5"/>
    </row>
    <row r="998" spans="1:17" ht="15.75" customHeight="1">
      <c r="A998" s="296" t="s">
        <v>47</v>
      </c>
      <c r="B998" s="231" t="s">
        <v>16</v>
      </c>
      <c r="C998" s="116"/>
      <c r="D998" s="116"/>
      <c r="E998" s="116"/>
      <c r="F998" s="116">
        <f>F605</f>
        <v>14.336999999999998</v>
      </c>
      <c r="G998" s="116">
        <f>G605</f>
        <v>14.336999999999998</v>
      </c>
      <c r="H998" s="238">
        <f>H605</f>
        <v>0</v>
      </c>
      <c r="Q998" s="5"/>
    </row>
    <row r="999" spans="1:17" ht="15.75" customHeight="1">
      <c r="A999" s="296" t="s">
        <v>105</v>
      </c>
      <c r="B999" s="231" t="s">
        <v>44</v>
      </c>
      <c r="C999" s="116"/>
      <c r="D999" s="116"/>
      <c r="E999" s="116"/>
      <c r="F999" s="116">
        <f>F660</f>
        <v>2.136</v>
      </c>
      <c r="G999" s="116">
        <f>G660</f>
        <v>2.136</v>
      </c>
      <c r="H999" s="238">
        <f>H660</f>
        <v>0</v>
      </c>
      <c r="Q999" s="5"/>
    </row>
    <row r="1000" spans="1:17" ht="15.75" customHeight="1">
      <c r="A1000" s="297" t="s">
        <v>71</v>
      </c>
      <c r="B1000" s="233" t="s">
        <v>80</v>
      </c>
      <c r="C1000" s="116"/>
      <c r="D1000" s="116"/>
      <c r="E1000" s="116"/>
      <c r="F1000" s="116">
        <f>F731</f>
        <v>5.4510000000000005</v>
      </c>
      <c r="G1000" s="116">
        <f>G731</f>
        <v>4.4510000000000005</v>
      </c>
      <c r="H1000" s="238">
        <f>H731</f>
        <v>0</v>
      </c>
      <c r="Q1000" s="5"/>
    </row>
    <row r="1001" spans="1:17" ht="15.75" customHeight="1">
      <c r="A1001" s="435" t="s">
        <v>92</v>
      </c>
      <c r="B1001" s="235" t="s">
        <v>88</v>
      </c>
      <c r="C1001" s="116"/>
      <c r="D1001" s="116"/>
      <c r="E1001" s="116"/>
      <c r="F1001" s="116">
        <f>F791</f>
        <v>3.3249999999999997</v>
      </c>
      <c r="G1001" s="116">
        <f>G791</f>
        <v>3.3249999999999997</v>
      </c>
      <c r="H1001" s="238">
        <f>H791</f>
        <v>0</v>
      </c>
      <c r="Q1001" s="5"/>
    </row>
    <row r="1002" spans="1:17" ht="15.75" customHeight="1">
      <c r="A1002" s="436" t="s">
        <v>130</v>
      </c>
      <c r="B1002" s="235" t="s">
        <v>110</v>
      </c>
      <c r="C1002" s="184"/>
      <c r="D1002" s="184"/>
      <c r="E1002" s="184"/>
      <c r="F1002" s="184">
        <f>F837</f>
        <v>0.6990000000000001</v>
      </c>
      <c r="G1002" s="184">
        <f>G837</f>
        <v>0.6990000000000001</v>
      </c>
      <c r="H1002" s="397">
        <f>H837</f>
        <v>0</v>
      </c>
      <c r="Q1002" s="5"/>
    </row>
    <row r="1003" spans="1:17" ht="15.75" customHeight="1">
      <c r="A1003" s="493" t="s">
        <v>141</v>
      </c>
      <c r="B1003" s="235" t="s">
        <v>142</v>
      </c>
      <c r="C1003" s="184"/>
      <c r="D1003" s="184"/>
      <c r="E1003" s="165"/>
      <c r="F1003" s="185">
        <f>F866</f>
        <v>1.3279999999999998</v>
      </c>
      <c r="G1003" s="185">
        <f>G866</f>
        <v>0</v>
      </c>
      <c r="H1003" s="186">
        <f>H866</f>
        <v>0</v>
      </c>
      <c r="Q1003" s="5"/>
    </row>
    <row r="1004" spans="1:17" s="65" customFormat="1" ht="15.75" customHeight="1" thickBot="1">
      <c r="A1004" s="489" t="s">
        <v>179</v>
      </c>
      <c r="B1004" s="236" t="s">
        <v>203</v>
      </c>
      <c r="C1004" s="225"/>
      <c r="D1004" s="225"/>
      <c r="E1004" s="225"/>
      <c r="F1004" s="225">
        <f>F888</f>
        <v>2.2840000000000003</v>
      </c>
      <c r="G1004" s="225">
        <f>G888</f>
        <v>0</v>
      </c>
      <c r="H1004" s="398">
        <f>H888</f>
        <v>0</v>
      </c>
      <c r="K1004" s="6"/>
      <c r="L1004" s="6"/>
      <c r="M1004" s="6"/>
      <c r="N1004" s="6"/>
      <c r="O1004" s="6"/>
      <c r="P1004" s="6"/>
      <c r="Q1004" s="66"/>
    </row>
    <row r="1005" spans="3:17" ht="15.75" customHeight="1">
      <c r="C1005" s="5"/>
      <c r="D1005" s="5"/>
      <c r="E1005" s="2"/>
      <c r="Q1005" s="5"/>
    </row>
    <row r="1006" spans="3:17" ht="15.75" customHeight="1">
      <c r="C1006" s="5"/>
      <c r="D1006" s="5"/>
      <c r="E1006" s="2"/>
      <c r="Q1006" s="5"/>
    </row>
  </sheetData>
  <sheetProtection/>
  <mergeCells count="23">
    <mergeCell ref="A4:H4"/>
    <mergeCell ref="A6:H6"/>
    <mergeCell ref="A7:H7"/>
    <mergeCell ref="A8:H8"/>
    <mergeCell ref="A10:A12"/>
    <mergeCell ref="A14:H14"/>
    <mergeCell ref="A955:H955"/>
    <mergeCell ref="E10:F11"/>
    <mergeCell ref="G10:H10"/>
    <mergeCell ref="G11:G12"/>
    <mergeCell ref="A907:H907"/>
    <mergeCell ref="G937:H937"/>
    <mergeCell ref="A937:A939"/>
    <mergeCell ref="H938:H939"/>
    <mergeCell ref="A935:H935"/>
    <mergeCell ref="C937:D938"/>
    <mergeCell ref="A940:H940"/>
    <mergeCell ref="G938:G939"/>
    <mergeCell ref="H11:H12"/>
    <mergeCell ref="B10:B12"/>
    <mergeCell ref="C10:D11"/>
    <mergeCell ref="E937:F938"/>
    <mergeCell ref="B937:B939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140625" defaultRowHeight="15.75" customHeight="1"/>
  <cols>
    <col min="1" max="1" width="9.140625" style="260" customWidth="1"/>
    <col min="2" max="2" width="9.140625" style="5" customWidth="1"/>
    <col min="3" max="4" width="9.140625" style="2" customWidth="1"/>
    <col min="5" max="5" width="9.140625" style="3" customWidth="1"/>
    <col min="6" max="8" width="9.140625" style="4" customWidth="1"/>
    <col min="9" max="10" width="9.140625" style="5" customWidth="1"/>
    <col min="11" max="17" width="9.140625" style="6" customWidth="1"/>
    <col min="18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2016-12-16T13:06:10Z</cp:lastPrinted>
  <dcterms:created xsi:type="dcterms:W3CDTF">2002-08-11T18:18:21Z</dcterms:created>
  <dcterms:modified xsi:type="dcterms:W3CDTF">2017-10-24T13:14:58Z</dcterms:modified>
  <cp:category/>
  <cp:version/>
  <cp:contentType/>
  <cp:contentStatus/>
</cp:coreProperties>
</file>