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585" windowHeight="11760" tabRatio="9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<sst xmlns="http://schemas.openxmlformats.org/spreadsheetml/2006/main" count="1082" uniqueCount="222">
  <si>
    <t>Инвентаризирани фиданки</t>
  </si>
  <si>
    <t>В това число:</t>
  </si>
  <si>
    <t>хил. бр.</t>
  </si>
  <si>
    <t>годни за залесяване, хил. бр.</t>
  </si>
  <si>
    <t>остават за доотглежда-не, хил. бр.</t>
  </si>
  <si>
    <t xml:space="preserve"> </t>
  </si>
  <si>
    <t>Вид на фиданките</t>
  </si>
  <si>
    <t>ЕДНОГОДИШНИ</t>
  </si>
  <si>
    <t>Птиче грозде</t>
  </si>
  <si>
    <t>ОБЩО ДВЕГОДИШНИ</t>
  </si>
  <si>
    <t>ОБЩО ТРИГОДИШНИ</t>
  </si>
  <si>
    <t>ОБЩО ЧЕТИРИГОДИШНИ</t>
  </si>
  <si>
    <t>ОБЩО ПЕТГОДИШНИ</t>
  </si>
  <si>
    <t>ДВЕГОДИШНИ</t>
  </si>
  <si>
    <t>ТРИГОДИШНИ</t>
  </si>
  <si>
    <t>ЧЕТИРИГОДИШНИ</t>
  </si>
  <si>
    <t>ПЕТГОДИШНИ</t>
  </si>
  <si>
    <t>Бор черен</t>
  </si>
  <si>
    <t>Кедър атласки</t>
  </si>
  <si>
    <t>Мура бяла</t>
  </si>
  <si>
    <t>Смърч обикновен</t>
  </si>
  <si>
    <t>Смърч сребрист</t>
  </si>
  <si>
    <t>Бук обикновен</t>
  </si>
  <si>
    <t>Джанка</t>
  </si>
  <si>
    <t>Дъб червен</t>
  </si>
  <si>
    <t>Кестен обикновен</t>
  </si>
  <si>
    <t>Киселица</t>
  </si>
  <si>
    <t>Круша дива</t>
  </si>
  <si>
    <t>Шестил</t>
  </si>
  <si>
    <t>Бор бял</t>
  </si>
  <si>
    <t>Ела обикновена</t>
  </si>
  <si>
    <t>І.</t>
  </si>
  <si>
    <t>ІІ.</t>
  </si>
  <si>
    <t>Акация бяла</t>
  </si>
  <si>
    <t>Дъб космат</t>
  </si>
  <si>
    <t>Дъб летен</t>
  </si>
  <si>
    <t>Кестен конски</t>
  </si>
  <si>
    <t>Липа сребролистна</t>
  </si>
  <si>
    <t>Явор обикновен</t>
  </si>
  <si>
    <t>Ясен американски</t>
  </si>
  <si>
    <t>Махония</t>
  </si>
  <si>
    <t>Ясен планински</t>
  </si>
  <si>
    <t>Офика</t>
  </si>
  <si>
    <t>Махалебка</t>
  </si>
  <si>
    <t>ШЕСТГОДИШНИ</t>
  </si>
  <si>
    <t>ІІІ.</t>
  </si>
  <si>
    <t>ІV.</t>
  </si>
  <si>
    <t>V.</t>
  </si>
  <si>
    <t>VІ.</t>
  </si>
  <si>
    <t>Кипарис аризонски</t>
  </si>
  <si>
    <t>Кипарис обикновен</t>
  </si>
  <si>
    <t>Туя източна</t>
  </si>
  <si>
    <t>ХРАСТИ</t>
  </si>
  <si>
    <t>Кисел трън</t>
  </si>
  <si>
    <t>ИГЛОЛИСТНИ</t>
  </si>
  <si>
    <t>ШИРОКОЛИСТНИ</t>
  </si>
  <si>
    <t>Ясен полски</t>
  </si>
  <si>
    <t>Липа дребнолистна</t>
  </si>
  <si>
    <t>Албиция</t>
  </si>
  <si>
    <t>Р Е К А П И Т У Л А Ц И Я</t>
  </si>
  <si>
    <t>Ела испанска</t>
  </si>
  <si>
    <t>Ела гръцка</t>
  </si>
  <si>
    <t>Дъб благун</t>
  </si>
  <si>
    <t>Дъб цер</t>
  </si>
  <si>
    <t>Явор ясенолистен</t>
  </si>
  <si>
    <t>Дюла японска</t>
  </si>
  <si>
    <t xml:space="preserve">Златен дъжд </t>
  </si>
  <si>
    <t>Скоруша</t>
  </si>
  <si>
    <t>Мекиш</t>
  </si>
  <si>
    <t>ОБЩО ШЕСТГОДИШНИ</t>
  </si>
  <si>
    <t>ОБЩО СЕМЕНИЩНИ</t>
  </si>
  <si>
    <t xml:space="preserve">    </t>
  </si>
  <si>
    <t>VІІ.</t>
  </si>
  <si>
    <t>в това число:</t>
  </si>
  <si>
    <t>Туя западна</t>
  </si>
  <si>
    <t>Див рожков</t>
  </si>
  <si>
    <t>Арония</t>
  </si>
  <si>
    <t>Кедър хималайски</t>
  </si>
  <si>
    <t>Орех обикновен</t>
  </si>
  <si>
    <t>Пираканта</t>
  </si>
  <si>
    <t>Бор хималайски</t>
  </si>
  <si>
    <t>Дугласка зелена</t>
  </si>
  <si>
    <t>ОБЩО СЕДЕМГОДИШНИ</t>
  </si>
  <si>
    <t>СЕДЕМГОДИШНИ</t>
  </si>
  <si>
    <t>за инвентаризация на посевите в държавните горски разсадници</t>
  </si>
  <si>
    <t xml:space="preserve">Nо по ред </t>
  </si>
  <si>
    <t xml:space="preserve">Засети семена </t>
  </si>
  <si>
    <t>В СЕМЕНИЩА НА ОТКРИТО</t>
  </si>
  <si>
    <t>Китайски мехурник</t>
  </si>
  <si>
    <t>ОБЩО :</t>
  </si>
  <si>
    <t>В ОРАНЖЕРИИ И ПАРНИЦИ</t>
  </si>
  <si>
    <t>ОСЕМГОДИШНИ</t>
  </si>
  <si>
    <t xml:space="preserve">ОБОБЩИТЕЛЕН  ПРОТОКОЛ </t>
  </si>
  <si>
    <t>Лавровишна</t>
  </si>
  <si>
    <t>Ела кавказка</t>
  </si>
  <si>
    <t>VІІІ.</t>
  </si>
  <si>
    <t>Ела сребриста</t>
  </si>
  <si>
    <t>Явор палмолистен</t>
  </si>
  <si>
    <t>Пауловния</t>
  </si>
  <si>
    <t>СЗДП - ВРАЦА</t>
  </si>
  <si>
    <t>СЦДП - ГАБРОВО</t>
  </si>
  <si>
    <t>СИДП- ШУМЕН</t>
  </si>
  <si>
    <t>ЮЗДП - БЛАГОЕВГРАД</t>
  </si>
  <si>
    <t>ЮЦДП - СМОЛЯН</t>
  </si>
  <si>
    <t>ЮИДП - СЛИВЕН</t>
  </si>
  <si>
    <t>Брекиня</t>
  </si>
  <si>
    <t>Лимониум</t>
  </si>
  <si>
    <t xml:space="preserve">Кедър атласки </t>
  </si>
  <si>
    <t xml:space="preserve">Смърч обикновен </t>
  </si>
  <si>
    <t xml:space="preserve">ИГЛОЛИСТНИ </t>
  </si>
  <si>
    <t xml:space="preserve">VІ. </t>
  </si>
  <si>
    <t>Лиственица европейска</t>
  </si>
  <si>
    <t>Секвоя гигантска</t>
  </si>
  <si>
    <t>Лъжекипарис лавзонов</t>
  </si>
  <si>
    <t xml:space="preserve">Ела обикновена </t>
  </si>
  <si>
    <t>ДЕВЕТГОДИШНИ</t>
  </si>
  <si>
    <t>СИДП - ШУМЕН</t>
  </si>
  <si>
    <t xml:space="preserve">Шестил </t>
  </si>
  <si>
    <t xml:space="preserve">Явор обикновен </t>
  </si>
  <si>
    <t xml:space="preserve">Люляк обикновен </t>
  </si>
  <si>
    <t>м</t>
  </si>
  <si>
    <t>кг</t>
  </si>
  <si>
    <t>бр./м</t>
  </si>
  <si>
    <t>остават за доотглеж-дане, хил. бр.</t>
  </si>
  <si>
    <t>Глициния китайска</t>
  </si>
  <si>
    <t>Глициния японска</t>
  </si>
  <si>
    <t>СЗДП-ВРАЦА</t>
  </si>
  <si>
    <t>Европейска фен дланта</t>
  </si>
  <si>
    <t>Елхолизия</t>
  </si>
  <si>
    <t>Тромпетно цвете (кампсис)</t>
  </si>
  <si>
    <t>Череша обикновена</t>
  </si>
  <si>
    <t>Дюля японска</t>
  </si>
  <si>
    <t>Ела корейска</t>
  </si>
  <si>
    <t>Клек</t>
  </si>
  <si>
    <t xml:space="preserve">Дрян обикновен </t>
  </si>
  <si>
    <t xml:space="preserve">Кисел трън </t>
  </si>
  <si>
    <t>ІХ.</t>
  </si>
  <si>
    <t>ВСИЧКО иглолистни</t>
  </si>
  <si>
    <t>ВСИЧКО храсти</t>
  </si>
  <si>
    <t>ВСИЧКО широколистни</t>
  </si>
  <si>
    <t>Гледичия тришипна</t>
  </si>
  <si>
    <t xml:space="preserve">ОБЩО ДЕВЕТГОДИШНИ </t>
  </si>
  <si>
    <t xml:space="preserve">ОБЩО ОСЕМГОДИШНИ </t>
  </si>
  <si>
    <t>VІІІ</t>
  </si>
  <si>
    <t>Бреза обикновена</t>
  </si>
  <si>
    <t>ОТДЕЛ "ДЪРЖАВНИ ГОРСКИ ПРЕДПРИЯТИЯ" В МЗХ</t>
  </si>
  <si>
    <t>Приложение № 15</t>
  </si>
  <si>
    <t>към чл. 35, ал. 3</t>
  </si>
  <si>
    <t>Х.</t>
  </si>
  <si>
    <t>ДЕСЕТГОДИШНИ</t>
  </si>
  <si>
    <t xml:space="preserve">Дъб зимен </t>
  </si>
  <si>
    <t>Платан западен</t>
  </si>
  <si>
    <t>ОБЩО ЕДНОГОДИШНИ</t>
  </si>
  <si>
    <t>Платан източен</t>
  </si>
  <si>
    <t>Бреза обкновена</t>
  </si>
  <si>
    <t>Кипарис блатен</t>
  </si>
  <si>
    <t>Кипарис обикн.- пирамидален</t>
  </si>
  <si>
    <t>Дъб вардимски</t>
  </si>
  <si>
    <t>Дървовидна ружа</t>
  </si>
  <si>
    <t>ЮЗДП - БЛАГОЕВГРАД m2</t>
  </si>
  <si>
    <t>Котонеастър дамеров</t>
  </si>
  <si>
    <t>Чашкодрян европейски</t>
  </si>
  <si>
    <t>Пириканта</t>
  </si>
  <si>
    <t xml:space="preserve">X. </t>
  </si>
  <si>
    <t>VIII.</t>
  </si>
  <si>
    <t>Амброво дърво (ликвидамбър)</t>
  </si>
  <si>
    <t xml:space="preserve">Люляк </t>
  </si>
  <si>
    <t xml:space="preserve">ІV. </t>
  </si>
  <si>
    <t xml:space="preserve">ОБЩО ДЕСЕТГОДИШНИ </t>
  </si>
  <si>
    <t>Кипарис об. pyramidalis</t>
  </si>
  <si>
    <t>Кипарис об. horizontalis</t>
  </si>
  <si>
    <t>Клен червен</t>
  </si>
  <si>
    <t>ЮЗДП-БЛАГОЕВГРАД</t>
  </si>
  <si>
    <t>Аморфа храстова</t>
  </si>
  <si>
    <t>Глициния</t>
  </si>
  <si>
    <t xml:space="preserve">V. </t>
  </si>
  <si>
    <t>ХІ.</t>
  </si>
  <si>
    <t>ЕДИНАЙСЕТГОДИШНИ</t>
  </si>
  <si>
    <t>ОБЩО ЕДИНАЙСЕТГОДИШНИ</t>
  </si>
  <si>
    <t>Метасеквоя</t>
  </si>
  <si>
    <t>Синя слива</t>
  </si>
  <si>
    <t xml:space="preserve">Аморфа </t>
  </si>
  <si>
    <t xml:space="preserve">ЮЦДП - СМОЛЯН </t>
  </si>
  <si>
    <t xml:space="preserve">ІІІ. </t>
  </si>
  <si>
    <t>ІIІ.</t>
  </si>
  <si>
    <t>І</t>
  </si>
  <si>
    <t>Гинко билоба</t>
  </si>
  <si>
    <t>Златен дъжд</t>
  </si>
  <si>
    <t>Мукина</t>
  </si>
  <si>
    <t>Явор гинала</t>
  </si>
  <si>
    <t>Лъжекипарис</t>
  </si>
  <si>
    <t>Котонеастър</t>
  </si>
  <si>
    <t>ЮЗДП - БЛАГОЕВРАД</t>
  </si>
  <si>
    <t>Леска</t>
  </si>
  <si>
    <t>Бреза</t>
  </si>
  <si>
    <t>XІ.</t>
  </si>
  <si>
    <t xml:space="preserve"> от м. септември 2015 г.</t>
  </si>
  <si>
    <t>ІІ</t>
  </si>
  <si>
    <t>IV.</t>
  </si>
  <si>
    <t>VІ</t>
  </si>
  <si>
    <t>VІІ</t>
  </si>
  <si>
    <t>Х</t>
  </si>
  <si>
    <t>ХІІ.</t>
  </si>
  <si>
    <t>ДВАНАЙСЕТГОДИШНИ</t>
  </si>
  <si>
    <t>ОБЩО ДВАНАЙСЕТГОДИШНИ</t>
  </si>
  <si>
    <t>ІІI.</t>
  </si>
  <si>
    <t>ЮЦДП - Смолян</t>
  </si>
  <si>
    <t>Туя източна/златиста</t>
  </si>
  <si>
    <t>Туя смарагдова</t>
  </si>
  <si>
    <t>Айлант</t>
  </si>
  <si>
    <t>Каталпа</t>
  </si>
  <si>
    <t>Мелия</t>
  </si>
  <si>
    <t>Череша обикновена/ дива</t>
  </si>
  <si>
    <t>Нокът обикновен</t>
  </si>
  <si>
    <t>Бук обикновен червенолистна форма</t>
  </si>
  <si>
    <t>ЮИДП - Сливен</t>
  </si>
  <si>
    <t>Мура черна</t>
  </si>
  <si>
    <t>Явор ясенонолистен</t>
  </si>
  <si>
    <t xml:space="preserve">Леска </t>
  </si>
  <si>
    <t xml:space="preserve">Леска обикновена </t>
  </si>
  <si>
    <t>Конски кестен</t>
  </si>
  <si>
    <t>Люляк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</si>
</sst>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[$€-2]\ #,##0.00_);[Red]\([$€-2]\ #,##0.00\)"/>
    <numFmt numFmtId="185" formatCode="0.000"/>
    <numFmt numFmtId="186" formatCode="_-* #,##0.0\ _л_в_-;\-* #,##0.0\ _л_в_-;_-* &quot;-&quot;??\ _л_в_-;_-@_-"/>
    <numFmt numFmtId="187" formatCode="#,##0.0"/>
    <numFmt numFmtId="188" formatCode="0.00000"/>
    <numFmt numFmtId="189" formatCode="0.0000"/>
    <numFmt numFmtId="190" formatCode="_-* #,##0.00\ _ë_â_-;\-* #,##0.00\ _ë_â_-;_-* &quot;-&quot;??\ _ë_â_-;_-@_-"/>
    <numFmt numFmtId="191" formatCode="_-* #,##0.000\ _л_в_-;\-* #,##0.000\ _л_в_-;_-* &quot;-&quot;??\ _л_в_-;_-@_-"/>
    <numFmt numFmtId="192" formatCode="0.00;[Red]0.00"/>
    <numFmt numFmtId="193" formatCode="_-* #,##0.0000\ _л_в_-;\-* #,##0.0000\ _л_в_-;_-* &quot;-&quot;??\ _л_в_-;_-@_-"/>
    <numFmt numFmtId="194" formatCode="_-* #,##0\ _л_в_-;\-* #,##0\ _л_в_-;_-* &quot;-&quot;??\ _л_в_-;_-@_-"/>
    <numFmt numFmtId="195" formatCode="0.0;[Red]0.0"/>
    <numFmt numFmtId="196" formatCode="0;[Red]0"/>
    <numFmt numFmtId="197" formatCode="#,##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5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2" fontId="20" fillId="0" borderId="0" xfId="0" applyNumberFormat="1" applyFont="1" applyFill="1" applyAlignment="1">
      <alignment horizontal="right"/>
    </xf>
    <xf numFmtId="1" fontId="20" fillId="0" borderId="0" xfId="0" applyNumberFormat="1" applyFont="1" applyFill="1" applyAlignment="1">
      <alignment horizontal="right"/>
    </xf>
    <xf numFmtId="185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185" fontId="20" fillId="0" borderId="0" xfId="0" applyNumberFormat="1" applyFont="1" applyFill="1" applyAlignment="1">
      <alignment/>
    </xf>
    <xf numFmtId="0" fontId="20" fillId="0" borderId="0" xfId="0" applyFont="1" applyFill="1" applyAlignment="1">
      <alignment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85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top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top" wrapText="1"/>
    </xf>
    <xf numFmtId="1" fontId="21" fillId="0" borderId="12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Alignment="1">
      <alignment/>
    </xf>
    <xf numFmtId="0" fontId="21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right" vertical="center" wrapText="1"/>
    </xf>
    <xf numFmtId="185" fontId="21" fillId="0" borderId="13" xfId="0" applyNumberFormat="1" applyFont="1" applyFill="1" applyBorder="1" applyAlignment="1">
      <alignment horizontal="right" vertical="center" wrapText="1"/>
    </xf>
    <xf numFmtId="185" fontId="21" fillId="0" borderId="14" xfId="0" applyNumberFormat="1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right" vertical="center" wrapText="1"/>
    </xf>
    <xf numFmtId="185" fontId="21" fillId="0" borderId="15" xfId="0" applyNumberFormat="1" applyFont="1" applyFill="1" applyBorder="1" applyAlignment="1">
      <alignment horizontal="right" vertical="center" wrapText="1"/>
    </xf>
    <xf numFmtId="185" fontId="21" fillId="0" borderId="16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right" vertical="center" wrapText="1"/>
    </xf>
    <xf numFmtId="1" fontId="21" fillId="0" borderId="17" xfId="0" applyNumberFormat="1" applyFont="1" applyFill="1" applyBorder="1" applyAlignment="1">
      <alignment horizontal="right" vertical="center" wrapText="1"/>
    </xf>
    <xf numFmtId="185" fontId="21" fillId="0" borderId="17" xfId="0" applyNumberFormat="1" applyFont="1" applyFill="1" applyBorder="1" applyAlignment="1">
      <alignment horizontal="right" vertical="center" wrapText="1"/>
    </xf>
    <xf numFmtId="185" fontId="21" fillId="0" borderId="18" xfId="0" applyNumberFormat="1" applyFont="1" applyFill="1" applyBorder="1" applyAlignment="1">
      <alignment horizontal="right" vertical="center" wrapText="1"/>
    </xf>
    <xf numFmtId="2" fontId="20" fillId="0" borderId="19" xfId="0" applyNumberFormat="1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right" vertical="center" wrapText="1"/>
    </xf>
    <xf numFmtId="1" fontId="20" fillId="0" borderId="19" xfId="0" applyNumberFormat="1" applyFont="1" applyFill="1" applyBorder="1" applyAlignment="1">
      <alignment horizontal="right" vertical="top" wrapText="1"/>
    </xf>
    <xf numFmtId="185" fontId="20" fillId="0" borderId="19" xfId="0" applyNumberFormat="1" applyFont="1" applyFill="1" applyBorder="1" applyAlignment="1">
      <alignment horizontal="right" vertical="center" wrapText="1"/>
    </xf>
    <xf numFmtId="185" fontId="20" fillId="0" borderId="2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right" vertical="center" wrapText="1"/>
    </xf>
    <xf numFmtId="185" fontId="20" fillId="0" borderId="10" xfId="0" applyNumberFormat="1" applyFont="1" applyFill="1" applyBorder="1" applyAlignment="1">
      <alignment horizontal="right" vertical="center" wrapText="1"/>
    </xf>
    <xf numFmtId="185" fontId="20" fillId="0" borderId="21" xfId="0" applyNumberFormat="1" applyFont="1" applyFill="1" applyBorder="1" applyAlignment="1">
      <alignment horizontal="right" vertical="center" wrapText="1"/>
    </xf>
    <xf numFmtId="2" fontId="21" fillId="0" borderId="22" xfId="0" applyNumberFormat="1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right" vertical="center" wrapText="1"/>
    </xf>
    <xf numFmtId="1" fontId="21" fillId="0" borderId="22" xfId="0" applyNumberFormat="1" applyFont="1" applyFill="1" applyBorder="1" applyAlignment="1">
      <alignment horizontal="right" vertical="top" wrapText="1"/>
    </xf>
    <xf numFmtId="185" fontId="21" fillId="0" borderId="22" xfId="0" applyNumberFormat="1" applyFont="1" applyFill="1" applyBorder="1" applyAlignment="1">
      <alignment horizontal="right" vertical="center" wrapText="1"/>
    </xf>
    <xf numFmtId="185" fontId="21" fillId="0" borderId="23" xfId="0" applyNumberFormat="1" applyFont="1" applyFill="1" applyBorder="1" applyAlignment="1">
      <alignment horizontal="righ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right" vertical="center" wrapText="1"/>
    </xf>
    <xf numFmtId="1" fontId="20" fillId="0" borderId="24" xfId="0" applyNumberFormat="1" applyFont="1" applyFill="1" applyBorder="1" applyAlignment="1">
      <alignment horizontal="right" vertical="top" wrapText="1"/>
    </xf>
    <xf numFmtId="185" fontId="20" fillId="0" borderId="24" xfId="0" applyNumberFormat="1" applyFont="1" applyFill="1" applyBorder="1" applyAlignment="1">
      <alignment horizontal="right" vertical="center" wrapText="1"/>
    </xf>
    <xf numFmtId="185" fontId="20" fillId="0" borderId="25" xfId="0" applyNumberFormat="1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left" vertical="center" wrapText="1"/>
    </xf>
    <xf numFmtId="2" fontId="20" fillId="0" borderId="24" xfId="0" applyNumberFormat="1" applyFont="1" applyFill="1" applyBorder="1" applyAlignment="1">
      <alignment horizontal="left" vertical="top" wrapText="1"/>
    </xf>
    <xf numFmtId="2" fontId="21" fillId="0" borderId="26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right" vertical="top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right" vertical="center" wrapText="1"/>
    </xf>
    <xf numFmtId="1" fontId="20" fillId="0" borderId="15" xfId="0" applyNumberFormat="1" applyFont="1" applyFill="1" applyBorder="1" applyAlignment="1">
      <alignment horizontal="right" vertical="top" wrapText="1"/>
    </xf>
    <xf numFmtId="185" fontId="20" fillId="0" borderId="15" xfId="0" applyNumberFormat="1" applyFont="1" applyFill="1" applyBorder="1" applyAlignment="1">
      <alignment horizontal="right" vertical="center" wrapText="1"/>
    </xf>
    <xf numFmtId="185" fontId="20" fillId="0" borderId="16" xfId="0" applyNumberFormat="1" applyFont="1" applyFill="1" applyBorder="1" applyAlignment="1">
      <alignment horizontal="right" vertical="center" wrapText="1"/>
    </xf>
    <xf numFmtId="1" fontId="20" fillId="0" borderId="22" xfId="0" applyNumberFormat="1" applyFont="1" applyFill="1" applyBorder="1" applyAlignment="1">
      <alignment horizontal="right" vertical="top" wrapText="1"/>
    </xf>
    <xf numFmtId="0" fontId="20" fillId="0" borderId="24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right" vertical="center" wrapText="1"/>
    </xf>
    <xf numFmtId="1" fontId="20" fillId="0" borderId="26" xfId="0" applyNumberFormat="1" applyFont="1" applyFill="1" applyBorder="1" applyAlignment="1">
      <alignment horizontal="right" vertical="top" wrapText="1"/>
    </xf>
    <xf numFmtId="0" fontId="21" fillId="0" borderId="27" xfId="0" applyFont="1" applyFill="1" applyBorder="1" applyAlignment="1">
      <alignment horizontal="right" vertical="center" wrapText="1"/>
    </xf>
    <xf numFmtId="1" fontId="21" fillId="0" borderId="17" xfId="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/>
    </xf>
    <xf numFmtId="185" fontId="21" fillId="0" borderId="0" xfId="0" applyNumberFormat="1" applyFont="1" applyFill="1" applyAlignment="1">
      <alignment/>
    </xf>
    <xf numFmtId="0" fontId="21" fillId="0" borderId="28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right" vertical="center" wrapText="1"/>
    </xf>
    <xf numFmtId="185" fontId="21" fillId="0" borderId="28" xfId="0" applyNumberFormat="1" applyFont="1" applyFill="1" applyBorder="1" applyAlignment="1">
      <alignment horizontal="right" vertical="center" wrapText="1"/>
    </xf>
    <xf numFmtId="185" fontId="21" fillId="0" borderId="29" xfId="0" applyNumberFormat="1" applyFont="1" applyFill="1" applyBorder="1" applyAlignment="1">
      <alignment horizontal="right" vertical="center" wrapText="1"/>
    </xf>
    <xf numFmtId="1" fontId="20" fillId="0" borderId="28" xfId="0" applyNumberFormat="1" applyFont="1" applyFill="1" applyBorder="1" applyAlignment="1">
      <alignment horizontal="right" vertical="top" wrapText="1"/>
    </xf>
    <xf numFmtId="1" fontId="21" fillId="0" borderId="26" xfId="0" applyNumberFormat="1" applyFont="1" applyFill="1" applyBorder="1" applyAlignment="1">
      <alignment horizontal="right" vertical="top" wrapText="1"/>
    </xf>
    <xf numFmtId="1" fontId="21" fillId="0" borderId="22" xfId="0" applyNumberFormat="1" applyFont="1" applyFill="1" applyBorder="1" applyAlignment="1">
      <alignment horizontal="right" vertical="center" wrapText="1"/>
    </xf>
    <xf numFmtId="1" fontId="20" fillId="0" borderId="15" xfId="0" applyNumberFormat="1" applyFont="1" applyFill="1" applyBorder="1" applyAlignment="1">
      <alignment horizontal="right" vertical="center" wrapText="1"/>
    </xf>
    <xf numFmtId="1" fontId="20" fillId="0" borderId="19" xfId="0" applyNumberFormat="1" applyFont="1" applyFill="1" applyBorder="1" applyAlignment="1">
      <alignment horizontal="right" vertical="center" wrapText="1"/>
    </xf>
    <xf numFmtId="185" fontId="21" fillId="0" borderId="26" xfId="0" applyNumberFormat="1" applyFont="1" applyFill="1" applyBorder="1" applyAlignment="1">
      <alignment horizontal="right" vertical="center" wrapText="1"/>
    </xf>
    <xf numFmtId="185" fontId="21" fillId="0" borderId="27" xfId="0" applyNumberFormat="1" applyFont="1" applyFill="1" applyBorder="1" applyAlignment="1">
      <alignment horizontal="right" vertical="center" wrapText="1"/>
    </xf>
    <xf numFmtId="0" fontId="20" fillId="0" borderId="26" xfId="0" applyFont="1" applyFill="1" applyBorder="1" applyAlignment="1">
      <alignment horizontal="right" vertical="center" wrapText="1"/>
    </xf>
    <xf numFmtId="185" fontId="20" fillId="0" borderId="26" xfId="0" applyNumberFormat="1" applyFont="1" applyFill="1" applyBorder="1" applyAlignment="1">
      <alignment horizontal="right" vertical="center" wrapText="1"/>
    </xf>
    <xf numFmtId="185" fontId="20" fillId="0" borderId="27" xfId="0" applyNumberFormat="1" applyFont="1" applyFill="1" applyBorder="1" applyAlignment="1">
      <alignment horizontal="right" vertical="center" wrapText="1"/>
    </xf>
    <xf numFmtId="1" fontId="20" fillId="0" borderId="24" xfId="0" applyNumberFormat="1" applyFont="1" applyFill="1" applyBorder="1" applyAlignment="1">
      <alignment horizontal="right" vertical="center" wrapText="1"/>
    </xf>
    <xf numFmtId="185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right" vertical="top" wrapText="1"/>
    </xf>
    <xf numFmtId="1" fontId="20" fillId="0" borderId="30" xfId="0" applyNumberFormat="1" applyFont="1" applyFill="1" applyBorder="1" applyAlignment="1">
      <alignment horizontal="right" vertical="top" wrapText="1"/>
    </xf>
    <xf numFmtId="1" fontId="21" fillId="0" borderId="26" xfId="0" applyNumberFormat="1" applyFont="1" applyFill="1" applyBorder="1" applyAlignment="1">
      <alignment horizontal="right" vertical="center" wrapText="1"/>
    </xf>
    <xf numFmtId="1" fontId="20" fillId="0" borderId="17" xfId="0" applyNumberFormat="1" applyFont="1" applyFill="1" applyBorder="1" applyAlignment="1">
      <alignment horizontal="right" vertical="top" wrapText="1"/>
    </xf>
    <xf numFmtId="0" fontId="21" fillId="0" borderId="31" xfId="0" applyFont="1" applyFill="1" applyBorder="1" applyAlignment="1">
      <alignment horizontal="left" vertical="top" wrapText="1"/>
    </xf>
    <xf numFmtId="2" fontId="20" fillId="0" borderId="31" xfId="0" applyNumberFormat="1" applyFont="1" applyFill="1" applyBorder="1" applyAlignment="1">
      <alignment horizontal="right" vertical="top" wrapText="1"/>
    </xf>
    <xf numFmtId="1" fontId="20" fillId="0" borderId="31" xfId="0" applyNumberFormat="1" applyFont="1" applyFill="1" applyBorder="1" applyAlignment="1">
      <alignment horizontal="right" vertical="top" wrapText="1"/>
    </xf>
    <xf numFmtId="185" fontId="20" fillId="0" borderId="31" xfId="0" applyNumberFormat="1" applyFont="1" applyFill="1" applyBorder="1" applyAlignment="1">
      <alignment horizontal="right" vertical="top" wrapText="1"/>
    </xf>
    <xf numFmtId="185" fontId="20" fillId="0" borderId="32" xfId="0" applyNumberFormat="1" applyFont="1" applyFill="1" applyBorder="1" applyAlignment="1">
      <alignment horizontal="right" vertical="top" wrapText="1"/>
    </xf>
    <xf numFmtId="0" fontId="21" fillId="0" borderId="28" xfId="0" applyFont="1" applyFill="1" applyBorder="1" applyAlignment="1">
      <alignment horizontal="left" vertical="top" wrapText="1"/>
    </xf>
    <xf numFmtId="2" fontId="20" fillId="0" borderId="28" xfId="0" applyNumberFormat="1" applyFont="1" applyFill="1" applyBorder="1" applyAlignment="1">
      <alignment horizontal="right" vertical="top" wrapText="1"/>
    </xf>
    <xf numFmtId="185" fontId="20" fillId="0" borderId="28" xfId="0" applyNumberFormat="1" applyFont="1" applyFill="1" applyBorder="1" applyAlignment="1">
      <alignment horizontal="right" vertical="top" wrapText="1"/>
    </xf>
    <xf numFmtId="185" fontId="20" fillId="0" borderId="29" xfId="0" applyNumberFormat="1" applyFont="1" applyFill="1" applyBorder="1" applyAlignment="1">
      <alignment horizontal="right" vertical="top" wrapText="1"/>
    </xf>
    <xf numFmtId="2" fontId="21" fillId="0" borderId="22" xfId="0" applyNumberFormat="1" applyFont="1" applyFill="1" applyBorder="1" applyAlignment="1">
      <alignment horizontal="right" vertical="top" wrapText="1"/>
    </xf>
    <xf numFmtId="185" fontId="21" fillId="0" borderId="22" xfId="0" applyNumberFormat="1" applyFont="1" applyFill="1" applyBorder="1" applyAlignment="1">
      <alignment horizontal="right" vertical="top" wrapText="1"/>
    </xf>
    <xf numFmtId="185" fontId="21" fillId="0" borderId="23" xfId="0" applyNumberFormat="1" applyFont="1" applyFill="1" applyBorder="1" applyAlignment="1">
      <alignment horizontal="right" vertical="top" wrapText="1"/>
    </xf>
    <xf numFmtId="2" fontId="20" fillId="0" borderId="19" xfId="0" applyNumberFormat="1" applyFont="1" applyFill="1" applyBorder="1" applyAlignment="1">
      <alignment horizontal="right" vertical="top" wrapText="1"/>
    </xf>
    <xf numFmtId="185" fontId="20" fillId="0" borderId="19" xfId="0" applyNumberFormat="1" applyFont="1" applyFill="1" applyBorder="1" applyAlignment="1">
      <alignment horizontal="right" vertical="top" wrapText="1"/>
    </xf>
    <xf numFmtId="185" fontId="20" fillId="0" borderId="20" xfId="0" applyNumberFormat="1" applyFont="1" applyFill="1" applyBorder="1" applyAlignment="1">
      <alignment horizontal="right" vertical="top" wrapText="1"/>
    </xf>
    <xf numFmtId="2" fontId="20" fillId="0" borderId="0" xfId="0" applyNumberFormat="1" applyFont="1" applyFill="1" applyAlignment="1">
      <alignment/>
    </xf>
    <xf numFmtId="2" fontId="20" fillId="0" borderId="24" xfId="0" applyNumberFormat="1" applyFont="1" applyFill="1" applyBorder="1" applyAlignment="1">
      <alignment horizontal="right" vertical="top" wrapText="1"/>
    </xf>
    <xf numFmtId="185" fontId="20" fillId="0" borderId="24" xfId="0" applyNumberFormat="1" applyFont="1" applyFill="1" applyBorder="1" applyAlignment="1">
      <alignment horizontal="right" vertical="top" wrapText="1"/>
    </xf>
    <xf numFmtId="185" fontId="20" fillId="0" borderId="25" xfId="0" applyNumberFormat="1" applyFont="1" applyFill="1" applyBorder="1" applyAlignment="1">
      <alignment horizontal="right" vertical="top" wrapText="1"/>
    </xf>
    <xf numFmtId="2" fontId="21" fillId="0" borderId="26" xfId="0" applyNumberFormat="1" applyFont="1" applyFill="1" applyBorder="1" applyAlignment="1">
      <alignment/>
    </xf>
    <xf numFmtId="2" fontId="21" fillId="0" borderId="26" xfId="0" applyNumberFormat="1" applyFont="1" applyFill="1" applyBorder="1" applyAlignment="1">
      <alignment horizontal="right" vertical="top" wrapText="1"/>
    </xf>
    <xf numFmtId="185" fontId="21" fillId="0" borderId="26" xfId="0" applyNumberFormat="1" applyFont="1" applyFill="1" applyBorder="1" applyAlignment="1">
      <alignment horizontal="right" vertical="top" wrapText="1"/>
    </xf>
    <xf numFmtId="185" fontId="21" fillId="0" borderId="27" xfId="0" applyNumberFormat="1" applyFont="1" applyFill="1" applyBorder="1" applyAlignment="1">
      <alignment horizontal="right" vertical="top" wrapText="1"/>
    </xf>
    <xf numFmtId="2" fontId="20" fillId="0" borderId="10" xfId="0" applyNumberFormat="1" applyFont="1" applyFill="1" applyBorder="1" applyAlignment="1">
      <alignment horizontal="right" vertical="top" wrapText="1"/>
    </xf>
    <xf numFmtId="185" fontId="20" fillId="0" borderId="10" xfId="0" applyNumberFormat="1" applyFont="1" applyFill="1" applyBorder="1" applyAlignment="1">
      <alignment horizontal="right" vertical="top" wrapText="1"/>
    </xf>
    <xf numFmtId="185" fontId="20" fillId="0" borderId="21" xfId="0" applyNumberFormat="1" applyFont="1" applyFill="1" applyBorder="1" applyAlignment="1">
      <alignment horizontal="right" vertical="top" wrapText="1"/>
    </xf>
    <xf numFmtId="2" fontId="21" fillId="0" borderId="22" xfId="0" applyNumberFormat="1" applyFont="1" applyFill="1" applyBorder="1" applyAlignment="1">
      <alignment/>
    </xf>
    <xf numFmtId="0" fontId="21" fillId="0" borderId="33" xfId="0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/>
    </xf>
    <xf numFmtId="2" fontId="21" fillId="0" borderId="22" xfId="0" applyNumberFormat="1" applyFont="1" applyFill="1" applyBorder="1" applyAlignment="1">
      <alignment horizontal="right"/>
    </xf>
    <xf numFmtId="2" fontId="20" fillId="0" borderId="19" xfId="0" applyNumberFormat="1" applyFont="1" applyFill="1" applyBorder="1" applyAlignment="1">
      <alignment horizontal="right"/>
    </xf>
    <xf numFmtId="1" fontId="20" fillId="0" borderId="19" xfId="0" applyNumberFormat="1" applyFont="1" applyFill="1" applyBorder="1" applyAlignment="1">
      <alignment horizontal="right"/>
    </xf>
    <xf numFmtId="185" fontId="20" fillId="0" borderId="19" xfId="0" applyNumberFormat="1" applyFont="1" applyFill="1" applyBorder="1" applyAlignment="1">
      <alignment horizontal="right"/>
    </xf>
    <xf numFmtId="185" fontId="20" fillId="0" borderId="20" xfId="0" applyNumberFormat="1" applyFont="1" applyFill="1" applyBorder="1" applyAlignment="1">
      <alignment horizontal="right"/>
    </xf>
    <xf numFmtId="2" fontId="20" fillId="0" borderId="24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right"/>
    </xf>
    <xf numFmtId="185" fontId="20" fillId="0" borderId="24" xfId="0" applyNumberFormat="1" applyFont="1" applyFill="1" applyBorder="1" applyAlignment="1">
      <alignment horizontal="right"/>
    </xf>
    <xf numFmtId="185" fontId="20" fillId="0" borderId="25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 horizontal="righ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85" fontId="20" fillId="0" borderId="0" xfId="0" applyNumberFormat="1" applyFont="1" applyFill="1" applyBorder="1" applyAlignment="1">
      <alignment horizontal="right"/>
    </xf>
    <xf numFmtId="2" fontId="20" fillId="0" borderId="30" xfId="0" applyNumberFormat="1" applyFont="1" applyFill="1" applyBorder="1" applyAlignment="1">
      <alignment horizontal="right" vertical="top" wrapText="1"/>
    </xf>
    <xf numFmtId="185" fontId="20" fillId="0" borderId="30" xfId="0" applyNumberFormat="1" applyFont="1" applyFill="1" applyBorder="1" applyAlignment="1">
      <alignment horizontal="right" vertical="top" wrapText="1"/>
    </xf>
    <xf numFmtId="185" fontId="20" fillId="0" borderId="34" xfId="0" applyNumberFormat="1" applyFont="1" applyFill="1" applyBorder="1" applyAlignment="1">
      <alignment horizontal="right" vertical="top" wrapText="1"/>
    </xf>
    <xf numFmtId="2" fontId="21" fillId="0" borderId="35" xfId="0" applyNumberFormat="1" applyFont="1" applyFill="1" applyBorder="1" applyAlignment="1">
      <alignment horizontal="right" vertical="top" wrapText="1"/>
    </xf>
    <xf numFmtId="2" fontId="21" fillId="0" borderId="15" xfId="0" applyNumberFormat="1" applyFont="1" applyFill="1" applyBorder="1" applyAlignment="1">
      <alignment horizontal="left" vertical="top" wrapText="1"/>
    </xf>
    <xf numFmtId="2" fontId="20" fillId="0" borderId="15" xfId="0" applyNumberFormat="1" applyFont="1" applyFill="1" applyBorder="1" applyAlignment="1">
      <alignment horizontal="right" vertical="top" wrapText="1"/>
    </xf>
    <xf numFmtId="185" fontId="20" fillId="0" borderId="15" xfId="0" applyNumberFormat="1" applyFont="1" applyFill="1" applyBorder="1" applyAlignment="1">
      <alignment horizontal="right" vertical="top" wrapText="1"/>
    </xf>
    <xf numFmtId="185" fontId="20" fillId="0" borderId="16" xfId="0" applyNumberFormat="1" applyFont="1" applyFill="1" applyBorder="1" applyAlignment="1">
      <alignment horizontal="right" vertical="top" wrapText="1"/>
    </xf>
    <xf numFmtId="185" fontId="21" fillId="0" borderId="22" xfId="0" applyNumberFormat="1" applyFont="1" applyFill="1" applyBorder="1" applyAlignment="1">
      <alignment horizontal="right"/>
    </xf>
    <xf numFmtId="185" fontId="21" fillId="0" borderId="23" xfId="0" applyNumberFormat="1" applyFont="1" applyFill="1" applyBorder="1" applyAlignment="1">
      <alignment horizontal="right"/>
    </xf>
    <xf numFmtId="2" fontId="20" fillId="0" borderId="15" xfId="0" applyNumberFormat="1" applyFont="1" applyFill="1" applyBorder="1" applyAlignment="1">
      <alignment horizontal="right"/>
    </xf>
    <xf numFmtId="185" fontId="20" fillId="0" borderId="15" xfId="0" applyNumberFormat="1" applyFont="1" applyFill="1" applyBorder="1" applyAlignment="1">
      <alignment horizontal="right"/>
    </xf>
    <xf numFmtId="185" fontId="20" fillId="0" borderId="16" xfId="0" applyNumberFormat="1" applyFont="1" applyFill="1" applyBorder="1" applyAlignment="1">
      <alignment horizontal="right"/>
    </xf>
    <xf numFmtId="1" fontId="21" fillId="0" borderId="15" xfId="0" applyNumberFormat="1" applyFont="1" applyFill="1" applyBorder="1" applyAlignment="1">
      <alignment horizontal="right" vertical="top" wrapText="1"/>
    </xf>
    <xf numFmtId="0" fontId="21" fillId="0" borderId="33" xfId="0" applyNumberFormat="1" applyFont="1" applyFill="1" applyBorder="1" applyAlignment="1">
      <alignment horizontal="center" vertical="top" wrapText="1"/>
    </xf>
    <xf numFmtId="1" fontId="20" fillId="0" borderId="24" xfId="0" applyNumberFormat="1" applyFont="1" applyFill="1" applyBorder="1" applyAlignment="1">
      <alignment horizontal="right"/>
    </xf>
    <xf numFmtId="1" fontId="21" fillId="0" borderId="22" xfId="0" applyNumberFormat="1" applyFont="1" applyFill="1" applyBorder="1" applyAlignment="1">
      <alignment horizontal="right"/>
    </xf>
    <xf numFmtId="0" fontId="21" fillId="0" borderId="36" xfId="0" applyFont="1" applyFill="1" applyBorder="1" applyAlignment="1">
      <alignment horizontal="center"/>
    </xf>
    <xf numFmtId="2" fontId="22" fillId="0" borderId="35" xfId="0" applyNumberFormat="1" applyFont="1" applyFill="1" applyBorder="1" applyAlignment="1">
      <alignment horizontal="right" vertical="top" wrapText="1"/>
    </xf>
    <xf numFmtId="2" fontId="21" fillId="0" borderId="0" xfId="0" applyNumberFormat="1" applyFont="1" applyFill="1" applyAlignment="1">
      <alignment/>
    </xf>
    <xf numFmtId="2" fontId="21" fillId="0" borderId="17" xfId="0" applyNumberFormat="1" applyFont="1" applyFill="1" applyBorder="1" applyAlignment="1">
      <alignment horizontal="right"/>
    </xf>
    <xf numFmtId="0" fontId="21" fillId="0" borderId="15" xfId="0" applyFont="1" applyFill="1" applyBorder="1" applyAlignment="1">
      <alignment/>
    </xf>
    <xf numFmtId="1" fontId="20" fillId="0" borderId="15" xfId="0" applyNumberFormat="1" applyFont="1" applyFill="1" applyBorder="1" applyAlignment="1">
      <alignment horizontal="right"/>
    </xf>
    <xf numFmtId="0" fontId="21" fillId="0" borderId="37" xfId="0" applyFont="1" applyFill="1" applyBorder="1" applyAlignment="1">
      <alignment horizontal="center"/>
    </xf>
    <xf numFmtId="0" fontId="21" fillId="0" borderId="28" xfId="0" applyFont="1" applyFill="1" applyBorder="1" applyAlignment="1">
      <alignment/>
    </xf>
    <xf numFmtId="2" fontId="20" fillId="0" borderId="28" xfId="0" applyNumberFormat="1" applyFont="1" applyFill="1" applyBorder="1" applyAlignment="1">
      <alignment horizontal="right"/>
    </xf>
    <xf numFmtId="1" fontId="20" fillId="0" borderId="28" xfId="0" applyNumberFormat="1" applyFont="1" applyFill="1" applyBorder="1" applyAlignment="1">
      <alignment horizontal="right"/>
    </xf>
    <xf numFmtId="185" fontId="20" fillId="0" borderId="28" xfId="0" applyNumberFormat="1" applyFont="1" applyFill="1" applyBorder="1" applyAlignment="1">
      <alignment horizontal="right"/>
    </xf>
    <xf numFmtId="185" fontId="20" fillId="0" borderId="29" xfId="0" applyNumberFormat="1" applyFont="1" applyFill="1" applyBorder="1" applyAlignment="1">
      <alignment horizontal="right"/>
    </xf>
    <xf numFmtId="185" fontId="20" fillId="0" borderId="0" xfId="0" applyNumberFormat="1" applyFont="1" applyFill="1" applyBorder="1" applyAlignment="1">
      <alignment horizontal="right" vertical="top" wrapText="1"/>
    </xf>
    <xf numFmtId="1" fontId="21" fillId="0" borderId="19" xfId="0" applyNumberFormat="1" applyFont="1" applyFill="1" applyBorder="1" applyAlignment="1">
      <alignment horizontal="right" vertical="top" wrapText="1"/>
    </xf>
    <xf numFmtId="2" fontId="20" fillId="0" borderId="26" xfId="0" applyNumberFormat="1" applyFont="1" applyFill="1" applyBorder="1" applyAlignment="1">
      <alignment horizontal="right" vertical="top" wrapText="1"/>
    </xf>
    <xf numFmtId="185" fontId="20" fillId="0" borderId="26" xfId="0" applyNumberFormat="1" applyFont="1" applyFill="1" applyBorder="1" applyAlignment="1">
      <alignment horizontal="right" vertical="top" wrapText="1"/>
    </xf>
    <xf numFmtId="185" fontId="20" fillId="0" borderId="27" xfId="0" applyNumberFormat="1" applyFont="1" applyFill="1" applyBorder="1" applyAlignment="1">
      <alignment horizontal="right" vertical="top" wrapText="1"/>
    </xf>
    <xf numFmtId="2" fontId="20" fillId="0" borderId="26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 horizontal="right"/>
    </xf>
    <xf numFmtId="1" fontId="20" fillId="0" borderId="26" xfId="0" applyNumberFormat="1" applyFont="1" applyFill="1" applyBorder="1" applyAlignment="1">
      <alignment horizontal="right"/>
    </xf>
    <xf numFmtId="185" fontId="20" fillId="0" borderId="26" xfId="0" applyNumberFormat="1" applyFont="1" applyFill="1" applyBorder="1" applyAlignment="1">
      <alignment horizontal="right"/>
    </xf>
    <xf numFmtId="185" fontId="20" fillId="0" borderId="27" xfId="0" applyNumberFormat="1" applyFont="1" applyFill="1" applyBorder="1" applyAlignment="1">
      <alignment horizontal="right"/>
    </xf>
    <xf numFmtId="185" fontId="22" fillId="0" borderId="35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2" fontId="21" fillId="0" borderId="22" xfId="0" applyNumberFormat="1" applyFont="1" applyFill="1" applyBorder="1" applyAlignment="1">
      <alignment/>
    </xf>
    <xf numFmtId="2" fontId="21" fillId="0" borderId="13" xfId="0" applyNumberFormat="1" applyFont="1" applyFill="1" applyBorder="1" applyAlignment="1">
      <alignment horizontal="left" vertical="top" wrapText="1"/>
    </xf>
    <xf numFmtId="2" fontId="20" fillId="0" borderId="13" xfId="0" applyNumberFormat="1" applyFont="1" applyFill="1" applyBorder="1" applyAlignment="1">
      <alignment horizontal="right" vertical="top" wrapText="1"/>
    </xf>
    <xf numFmtId="1" fontId="20" fillId="0" borderId="13" xfId="0" applyNumberFormat="1" applyFont="1" applyFill="1" applyBorder="1" applyAlignment="1">
      <alignment horizontal="right" vertical="top" wrapText="1"/>
    </xf>
    <xf numFmtId="185" fontId="20" fillId="0" borderId="13" xfId="0" applyNumberFormat="1" applyFont="1" applyFill="1" applyBorder="1" applyAlignment="1">
      <alignment horizontal="right" vertical="top" wrapText="1"/>
    </xf>
    <xf numFmtId="185" fontId="20" fillId="0" borderId="14" xfId="0" applyNumberFormat="1" applyFont="1" applyFill="1" applyBorder="1" applyAlignment="1">
      <alignment horizontal="right" vertical="top" wrapText="1"/>
    </xf>
    <xf numFmtId="0" fontId="21" fillId="0" borderId="38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2" fontId="21" fillId="0" borderId="35" xfId="0" applyNumberFormat="1" applyFont="1" applyFill="1" applyBorder="1" applyAlignment="1">
      <alignment horizontal="right"/>
    </xf>
    <xf numFmtId="185" fontId="21" fillId="0" borderId="35" xfId="0" applyNumberFormat="1" applyFont="1" applyFill="1" applyBorder="1" applyAlignment="1">
      <alignment horizontal="right"/>
    </xf>
    <xf numFmtId="185" fontId="21" fillId="0" borderId="39" xfId="0" applyNumberFormat="1" applyFont="1" applyFill="1" applyBorder="1" applyAlignment="1">
      <alignment horizontal="right"/>
    </xf>
    <xf numFmtId="0" fontId="21" fillId="0" borderId="40" xfId="0" applyFont="1" applyFill="1" applyBorder="1" applyAlignment="1">
      <alignment horizontal="left"/>
    </xf>
    <xf numFmtId="2" fontId="21" fillId="0" borderId="26" xfId="0" applyNumberFormat="1" applyFont="1" applyFill="1" applyBorder="1" applyAlignment="1">
      <alignment horizontal="right"/>
    </xf>
    <xf numFmtId="1" fontId="21" fillId="0" borderId="26" xfId="0" applyNumberFormat="1" applyFont="1" applyFill="1" applyBorder="1" applyAlignment="1">
      <alignment horizontal="right"/>
    </xf>
    <xf numFmtId="185" fontId="21" fillId="0" borderId="26" xfId="0" applyNumberFormat="1" applyFont="1" applyFill="1" applyBorder="1" applyAlignment="1">
      <alignment horizontal="right"/>
    </xf>
    <xf numFmtId="185" fontId="21" fillId="0" borderId="27" xfId="0" applyNumberFormat="1" applyFont="1" applyFill="1" applyBorder="1" applyAlignment="1">
      <alignment horizontal="right"/>
    </xf>
    <xf numFmtId="185" fontId="21" fillId="0" borderId="0" xfId="0" applyNumberFormat="1" applyFont="1" applyFill="1" applyBorder="1" applyAlignment="1">
      <alignment horizontal="right"/>
    </xf>
    <xf numFmtId="2" fontId="21" fillId="0" borderId="26" xfId="0" applyNumberFormat="1" applyFont="1" applyFill="1" applyBorder="1" applyAlignment="1">
      <alignment wrapText="1"/>
    </xf>
    <xf numFmtId="2" fontId="20" fillId="0" borderId="15" xfId="0" applyNumberFormat="1" applyFont="1" applyFill="1" applyBorder="1" applyAlignment="1">
      <alignment horizontal="left" vertical="top" wrapText="1"/>
    </xf>
    <xf numFmtId="1" fontId="23" fillId="0" borderId="24" xfId="0" applyNumberFormat="1" applyFont="1" applyFill="1" applyBorder="1" applyAlignment="1">
      <alignment horizontal="right" vertical="top" wrapText="1"/>
    </xf>
    <xf numFmtId="2" fontId="20" fillId="0" borderId="10" xfId="0" applyNumberFormat="1" applyFont="1" applyFill="1" applyBorder="1" applyAlignment="1">
      <alignment horizontal="right"/>
    </xf>
    <xf numFmtId="185" fontId="20" fillId="0" borderId="10" xfId="0" applyNumberFormat="1" applyFont="1" applyFill="1" applyBorder="1" applyAlignment="1">
      <alignment horizontal="right"/>
    </xf>
    <xf numFmtId="185" fontId="20" fillId="0" borderId="21" xfId="0" applyNumberFormat="1" applyFont="1" applyFill="1" applyBorder="1" applyAlignment="1">
      <alignment horizontal="right"/>
    </xf>
    <xf numFmtId="2" fontId="21" fillId="0" borderId="13" xfId="0" applyNumberFormat="1" applyFont="1" applyFill="1" applyBorder="1" applyAlignment="1">
      <alignment horizontal="right"/>
    </xf>
    <xf numFmtId="1" fontId="21" fillId="0" borderId="13" xfId="0" applyNumberFormat="1" applyFont="1" applyFill="1" applyBorder="1" applyAlignment="1">
      <alignment horizontal="right"/>
    </xf>
    <xf numFmtId="185" fontId="21" fillId="0" borderId="13" xfId="0" applyNumberFormat="1" applyFont="1" applyFill="1" applyBorder="1" applyAlignment="1">
      <alignment horizontal="right"/>
    </xf>
    <xf numFmtId="185" fontId="21" fillId="0" borderId="14" xfId="0" applyNumberFormat="1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1" fontId="21" fillId="0" borderId="17" xfId="0" applyNumberFormat="1" applyFont="1" applyFill="1" applyBorder="1" applyAlignment="1">
      <alignment horizontal="right"/>
    </xf>
    <xf numFmtId="185" fontId="21" fillId="0" borderId="17" xfId="0" applyNumberFormat="1" applyFont="1" applyFill="1" applyBorder="1" applyAlignment="1">
      <alignment horizontal="right"/>
    </xf>
    <xf numFmtId="185" fontId="21" fillId="0" borderId="18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1" fontId="20" fillId="0" borderId="3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21" fillId="0" borderId="41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1" fontId="20" fillId="0" borderId="13" xfId="0" applyNumberFormat="1" applyFont="1" applyFill="1" applyBorder="1" applyAlignment="1">
      <alignment horizontal="right"/>
    </xf>
    <xf numFmtId="1" fontId="20" fillId="0" borderId="22" xfId="0" applyNumberFormat="1" applyFont="1" applyFill="1" applyBorder="1" applyAlignment="1">
      <alignment horizontal="right"/>
    </xf>
    <xf numFmtId="185" fontId="20" fillId="0" borderId="32" xfId="0" applyNumberFormat="1" applyFont="1" applyFill="1" applyBorder="1" applyAlignment="1">
      <alignment horizontal="right"/>
    </xf>
    <xf numFmtId="2" fontId="21" fillId="0" borderId="15" xfId="0" applyNumberFormat="1" applyFont="1" applyFill="1" applyBorder="1" applyAlignment="1">
      <alignment horizontal="right"/>
    </xf>
    <xf numFmtId="185" fontId="21" fillId="0" borderId="15" xfId="0" applyNumberFormat="1" applyFont="1" applyFill="1" applyBorder="1" applyAlignment="1">
      <alignment horizontal="right"/>
    </xf>
    <xf numFmtId="185" fontId="21" fillId="0" borderId="16" xfId="0" applyNumberFormat="1" applyFont="1" applyFill="1" applyBorder="1" applyAlignment="1">
      <alignment horizontal="right"/>
    </xf>
    <xf numFmtId="2" fontId="20" fillId="0" borderId="13" xfId="0" applyNumberFormat="1" applyFont="1" applyFill="1" applyBorder="1" applyAlignment="1">
      <alignment horizontal="right"/>
    </xf>
    <xf numFmtId="185" fontId="20" fillId="0" borderId="13" xfId="0" applyNumberFormat="1" applyFont="1" applyFill="1" applyBorder="1" applyAlignment="1">
      <alignment horizontal="right"/>
    </xf>
    <xf numFmtId="185" fontId="20" fillId="0" borderId="14" xfId="0" applyNumberFormat="1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2" fontId="20" fillId="0" borderId="31" xfId="0" applyNumberFormat="1" applyFont="1" applyFill="1" applyBorder="1" applyAlignment="1">
      <alignment horizontal="right"/>
    </xf>
    <xf numFmtId="185" fontId="20" fillId="0" borderId="31" xfId="0" applyNumberFormat="1" applyFont="1" applyFill="1" applyBorder="1" applyAlignment="1">
      <alignment horizontal="right"/>
    </xf>
    <xf numFmtId="0" fontId="21" fillId="0" borderId="26" xfId="0" applyFont="1" applyFill="1" applyBorder="1" applyAlignment="1">
      <alignment/>
    </xf>
    <xf numFmtId="1" fontId="21" fillId="0" borderId="35" xfId="0" applyNumberFormat="1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2" fontId="21" fillId="0" borderId="30" xfId="0" applyNumberFormat="1" applyFont="1" applyFill="1" applyBorder="1" applyAlignment="1">
      <alignment horizontal="right"/>
    </xf>
    <xf numFmtId="185" fontId="21" fillId="0" borderId="30" xfId="0" applyNumberFormat="1" applyFont="1" applyFill="1" applyBorder="1" applyAlignment="1">
      <alignment horizontal="right"/>
    </xf>
    <xf numFmtId="185" fontId="21" fillId="0" borderId="34" xfId="0" applyNumberFormat="1" applyFont="1" applyFill="1" applyBorder="1" applyAlignment="1">
      <alignment horizontal="right"/>
    </xf>
    <xf numFmtId="2" fontId="20" fillId="0" borderId="30" xfId="0" applyNumberFormat="1" applyFont="1" applyFill="1" applyBorder="1" applyAlignment="1">
      <alignment horizontal="right"/>
    </xf>
    <xf numFmtId="185" fontId="20" fillId="0" borderId="30" xfId="0" applyNumberFormat="1" applyFont="1" applyFill="1" applyBorder="1" applyAlignment="1">
      <alignment horizontal="right"/>
    </xf>
    <xf numFmtId="185" fontId="20" fillId="0" borderId="34" xfId="0" applyNumberFormat="1" applyFont="1" applyFill="1" applyBorder="1" applyAlignment="1">
      <alignment horizontal="right"/>
    </xf>
    <xf numFmtId="0" fontId="20" fillId="0" borderId="42" xfId="0" applyFont="1" applyFill="1" applyBorder="1" applyAlignment="1">
      <alignment/>
    </xf>
    <xf numFmtId="2" fontId="20" fillId="0" borderId="42" xfId="0" applyNumberFormat="1" applyFont="1" applyFill="1" applyBorder="1" applyAlignment="1">
      <alignment horizontal="right"/>
    </xf>
    <xf numFmtId="1" fontId="20" fillId="0" borderId="42" xfId="0" applyNumberFormat="1" applyFont="1" applyFill="1" applyBorder="1" applyAlignment="1">
      <alignment horizontal="right"/>
    </xf>
    <xf numFmtId="185" fontId="20" fillId="0" borderId="42" xfId="0" applyNumberFormat="1" applyFont="1" applyFill="1" applyBorder="1" applyAlignment="1">
      <alignment horizontal="right"/>
    </xf>
    <xf numFmtId="185" fontId="20" fillId="0" borderId="43" xfId="0" applyNumberFormat="1" applyFont="1" applyFill="1" applyBorder="1" applyAlignment="1">
      <alignment horizontal="right"/>
    </xf>
    <xf numFmtId="185" fontId="2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right" vertical="top" wrapText="1"/>
    </xf>
    <xf numFmtId="49" fontId="21" fillId="0" borderId="24" xfId="0" applyNumberFormat="1" applyFont="1" applyFill="1" applyBorder="1" applyAlignment="1">
      <alignment horizontal="center" vertical="center" wrapText="1"/>
    </xf>
    <xf numFmtId="2" fontId="21" fillId="0" borderId="24" xfId="0" applyNumberFormat="1" applyFont="1" applyFill="1" applyBorder="1" applyAlignment="1">
      <alignment horizontal="right" vertical="center" wrapText="1"/>
    </xf>
    <xf numFmtId="49" fontId="21" fillId="0" borderId="24" xfId="0" applyNumberFormat="1" applyFont="1" applyFill="1" applyBorder="1" applyAlignment="1">
      <alignment horizontal="right" vertical="center" wrapText="1"/>
    </xf>
    <xf numFmtId="185" fontId="21" fillId="0" borderId="24" xfId="0" applyNumberFormat="1" applyFont="1" applyFill="1" applyBorder="1" applyAlignment="1">
      <alignment horizontal="righ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35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42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2" fontId="21" fillId="0" borderId="39" xfId="0" applyNumberFormat="1" applyFont="1" applyFill="1" applyBorder="1" applyAlignment="1">
      <alignment horizontal="right" vertical="top" wrapText="1"/>
    </xf>
    <xf numFmtId="185" fontId="22" fillId="0" borderId="39" xfId="0" applyNumberFormat="1" applyFont="1" applyFill="1" applyBorder="1" applyAlignment="1">
      <alignment horizontal="right" vertical="top" wrapText="1"/>
    </xf>
    <xf numFmtId="2" fontId="20" fillId="0" borderId="20" xfId="0" applyNumberFormat="1" applyFont="1" applyFill="1" applyBorder="1" applyAlignment="1">
      <alignment horizontal="right"/>
    </xf>
    <xf numFmtId="2" fontId="20" fillId="0" borderId="27" xfId="0" applyNumberFormat="1" applyFont="1" applyFill="1" applyBorder="1" applyAlignment="1">
      <alignment horizontal="right" vertical="top" wrapText="1"/>
    </xf>
    <xf numFmtId="183" fontId="21" fillId="0" borderId="22" xfId="0" applyNumberFormat="1" applyFont="1" applyFill="1" applyBorder="1" applyAlignment="1">
      <alignment horizontal="left" vertical="top" wrapText="1"/>
    </xf>
    <xf numFmtId="183" fontId="21" fillId="0" borderId="22" xfId="0" applyNumberFormat="1" applyFont="1" applyFill="1" applyBorder="1" applyAlignment="1">
      <alignment horizontal="right" vertical="center" wrapText="1"/>
    </xf>
    <xf numFmtId="183" fontId="21" fillId="0" borderId="22" xfId="0" applyNumberFormat="1" applyFont="1" applyFill="1" applyBorder="1" applyAlignment="1">
      <alignment horizontal="right" vertical="top" wrapText="1"/>
    </xf>
    <xf numFmtId="183" fontId="20" fillId="0" borderId="24" xfId="0" applyNumberFormat="1" applyFont="1" applyFill="1" applyBorder="1" applyAlignment="1">
      <alignment horizontal="left" vertical="top" wrapText="1"/>
    </xf>
    <xf numFmtId="183" fontId="20" fillId="0" borderId="24" xfId="0" applyNumberFormat="1" applyFont="1" applyFill="1" applyBorder="1" applyAlignment="1">
      <alignment horizontal="right" vertical="center" wrapText="1"/>
    </xf>
    <xf numFmtId="183" fontId="20" fillId="0" borderId="24" xfId="0" applyNumberFormat="1" applyFont="1" applyFill="1" applyBorder="1" applyAlignment="1">
      <alignment horizontal="right" vertical="top" wrapText="1"/>
    </xf>
    <xf numFmtId="0" fontId="21" fillId="33" borderId="35" xfId="0" applyFont="1" applyFill="1" applyBorder="1" applyAlignment="1">
      <alignment horizontal="left" vertical="center" wrapText="1"/>
    </xf>
    <xf numFmtId="183" fontId="21" fillId="33" borderId="35" xfId="0" applyNumberFormat="1" applyFont="1" applyFill="1" applyBorder="1" applyAlignment="1">
      <alignment horizontal="right" vertical="center" wrapText="1"/>
    </xf>
    <xf numFmtId="0" fontId="21" fillId="33" borderId="35" xfId="0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left"/>
    </xf>
    <xf numFmtId="0" fontId="20" fillId="0" borderId="26" xfId="0" applyFont="1" applyFill="1" applyBorder="1" applyAlignment="1">
      <alignment horizontal="left" vertical="center" wrapText="1"/>
    </xf>
    <xf numFmtId="183" fontId="20" fillId="0" borderId="22" xfId="0" applyNumberFormat="1" applyFont="1" applyFill="1" applyBorder="1" applyAlignment="1">
      <alignment horizontal="right" vertical="top" wrapText="1"/>
    </xf>
    <xf numFmtId="185" fontId="22" fillId="0" borderId="19" xfId="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 horizontal="center"/>
    </xf>
    <xf numFmtId="185" fontId="21" fillId="33" borderId="35" xfId="0" applyNumberFormat="1" applyFont="1" applyFill="1" applyBorder="1" applyAlignment="1">
      <alignment horizontal="right" vertical="center" wrapText="1"/>
    </xf>
    <xf numFmtId="185" fontId="21" fillId="33" borderId="39" xfId="0" applyNumberFormat="1" applyFont="1" applyFill="1" applyBorder="1" applyAlignment="1">
      <alignment horizontal="right" vertical="center" wrapText="1"/>
    </xf>
    <xf numFmtId="185" fontId="21" fillId="0" borderId="10" xfId="0" applyNumberFormat="1" applyFont="1" applyFill="1" applyBorder="1" applyAlignment="1">
      <alignment horizontal="right" vertical="top" wrapText="1"/>
    </xf>
    <xf numFmtId="185" fontId="21" fillId="0" borderId="21" xfId="0" applyNumberFormat="1" applyFont="1" applyFill="1" applyBorder="1" applyAlignment="1">
      <alignment horizontal="right" vertical="top" wrapText="1"/>
    </xf>
    <xf numFmtId="185" fontId="23" fillId="0" borderId="24" xfId="0" applyNumberFormat="1" applyFont="1" applyFill="1" applyBorder="1" applyAlignment="1">
      <alignment horizontal="right" vertical="top" wrapText="1"/>
    </xf>
    <xf numFmtId="183" fontId="20" fillId="0" borderId="15" xfId="0" applyNumberFormat="1" applyFont="1" applyFill="1" applyBorder="1" applyAlignment="1">
      <alignment horizontal="right" vertical="top" wrapText="1"/>
    </xf>
    <xf numFmtId="183" fontId="20" fillId="0" borderId="30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 vertical="center" wrapText="1"/>
    </xf>
    <xf numFmtId="1" fontId="21" fillId="0" borderId="10" xfId="0" applyNumberFormat="1" applyFont="1" applyFill="1" applyBorder="1" applyAlignment="1">
      <alignment horizontal="right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/>
    </xf>
    <xf numFmtId="0" fontId="21" fillId="0" borderId="40" xfId="0" applyNumberFormat="1" applyFont="1" applyFill="1" applyBorder="1" applyAlignment="1">
      <alignment horizontal="center" vertical="center" wrapText="1"/>
    </xf>
    <xf numFmtId="0" fontId="21" fillId="0" borderId="44" xfId="0" applyNumberFormat="1" applyFont="1" applyFill="1" applyBorder="1" applyAlignment="1">
      <alignment horizontal="center" vertical="center" wrapText="1"/>
    </xf>
    <xf numFmtId="0" fontId="21" fillId="0" borderId="36" xfId="0" applyNumberFormat="1" applyFont="1" applyFill="1" applyBorder="1" applyAlignment="1">
      <alignment horizontal="center" vertical="center" wrapText="1"/>
    </xf>
    <xf numFmtId="0" fontId="20" fillId="0" borderId="40" xfId="0" applyNumberFormat="1" applyFont="1" applyFill="1" applyBorder="1" applyAlignment="1">
      <alignment horizontal="center" vertical="center" wrapText="1"/>
    </xf>
    <xf numFmtId="0" fontId="21" fillId="0" borderId="45" xfId="0" applyNumberFormat="1" applyFont="1" applyFill="1" applyBorder="1" applyAlignment="1">
      <alignment horizontal="center" vertical="center" wrapText="1"/>
    </xf>
    <xf numFmtId="0" fontId="20" fillId="0" borderId="45" xfId="0" applyNumberFormat="1" applyFont="1" applyFill="1" applyBorder="1" applyAlignment="1">
      <alignment horizontal="center" vertical="center" wrapText="1"/>
    </xf>
    <xf numFmtId="0" fontId="20" fillId="0" borderId="46" xfId="0" applyNumberFormat="1" applyFont="1" applyFill="1" applyBorder="1" applyAlignment="1">
      <alignment horizontal="center" vertical="center" wrapText="1"/>
    </xf>
    <xf numFmtId="0" fontId="20" fillId="0" borderId="36" xfId="0" applyNumberFormat="1" applyFont="1" applyFill="1" applyBorder="1" applyAlignment="1">
      <alignment horizontal="center" vertical="center" wrapText="1"/>
    </xf>
    <xf numFmtId="0" fontId="21" fillId="33" borderId="47" xfId="0" applyNumberFormat="1" applyFont="1" applyFill="1" applyBorder="1" applyAlignment="1">
      <alignment horizontal="center" vertical="center" wrapText="1"/>
    </xf>
    <xf numFmtId="0" fontId="21" fillId="0" borderId="48" xfId="0" applyNumberFormat="1" applyFont="1" applyFill="1" applyBorder="1" applyAlignment="1">
      <alignment horizontal="center" vertical="top" wrapText="1"/>
    </xf>
    <xf numFmtId="0" fontId="21" fillId="0" borderId="37" xfId="0" applyNumberFormat="1" applyFont="1" applyFill="1" applyBorder="1" applyAlignment="1">
      <alignment horizontal="center" vertical="top" wrapText="1"/>
    </xf>
    <xf numFmtId="0" fontId="21" fillId="0" borderId="46" xfId="0" applyNumberFormat="1" applyFont="1" applyFill="1" applyBorder="1" applyAlignment="1">
      <alignment horizontal="center" vertical="top" wrapText="1"/>
    </xf>
    <xf numFmtId="0" fontId="21" fillId="0" borderId="36" xfId="0" applyNumberFormat="1" applyFont="1" applyFill="1" applyBorder="1" applyAlignment="1">
      <alignment horizontal="center" vertical="top" wrapText="1"/>
    </xf>
    <xf numFmtId="0" fontId="21" fillId="0" borderId="45" xfId="0" applyNumberFormat="1" applyFont="1" applyFill="1" applyBorder="1" applyAlignment="1">
      <alignment horizontal="center" vertical="top" wrapText="1"/>
    </xf>
    <xf numFmtId="0" fontId="21" fillId="0" borderId="49" xfId="0" applyNumberFormat="1" applyFont="1" applyFill="1" applyBorder="1" applyAlignment="1">
      <alignment horizontal="center" vertical="top" wrapText="1"/>
    </xf>
    <xf numFmtId="0" fontId="21" fillId="0" borderId="33" xfId="0" applyNumberFormat="1" applyFont="1" applyFill="1" applyBorder="1" applyAlignment="1">
      <alignment horizontal="center"/>
    </xf>
    <xf numFmtId="0" fontId="21" fillId="0" borderId="49" xfId="0" applyNumberFormat="1" applyFont="1" applyFill="1" applyBorder="1" applyAlignment="1">
      <alignment horizontal="center"/>
    </xf>
    <xf numFmtId="0" fontId="21" fillId="0" borderId="47" xfId="0" applyNumberFormat="1" applyFont="1" applyFill="1" applyBorder="1" applyAlignment="1">
      <alignment horizontal="center" vertical="top" wrapText="1"/>
    </xf>
    <xf numFmtId="0" fontId="21" fillId="0" borderId="40" xfId="0" applyNumberFormat="1" applyFont="1" applyFill="1" applyBorder="1" applyAlignment="1">
      <alignment horizontal="center" vertical="top" wrapText="1"/>
    </xf>
    <xf numFmtId="0" fontId="21" fillId="0" borderId="36" xfId="0" applyNumberFormat="1" applyFont="1" applyFill="1" applyBorder="1" applyAlignment="1">
      <alignment horizontal="center"/>
    </xf>
    <xf numFmtId="0" fontId="21" fillId="0" borderId="45" xfId="0" applyNumberFormat="1" applyFont="1" applyFill="1" applyBorder="1" applyAlignment="1">
      <alignment horizontal="center"/>
    </xf>
    <xf numFmtId="0" fontId="21" fillId="0" borderId="40" xfId="0" applyNumberFormat="1" applyFont="1" applyFill="1" applyBorder="1" applyAlignment="1">
      <alignment horizontal="center"/>
    </xf>
    <xf numFmtId="0" fontId="21" fillId="0" borderId="37" xfId="0" applyNumberFormat="1" applyFont="1" applyFill="1" applyBorder="1" applyAlignment="1">
      <alignment horizontal="center"/>
    </xf>
    <xf numFmtId="0" fontId="21" fillId="0" borderId="46" xfId="0" applyNumberFormat="1" applyFont="1" applyFill="1" applyBorder="1" applyAlignment="1">
      <alignment horizontal="center"/>
    </xf>
    <xf numFmtId="0" fontId="21" fillId="0" borderId="41" xfId="0" applyNumberFormat="1" applyFont="1" applyFill="1" applyBorder="1" applyAlignment="1">
      <alignment horizontal="center" vertical="top" wrapText="1"/>
    </xf>
    <xf numFmtId="0" fontId="21" fillId="0" borderId="47" xfId="0" applyNumberFormat="1" applyFont="1" applyFill="1" applyBorder="1" applyAlignment="1">
      <alignment horizontal="center"/>
    </xf>
    <xf numFmtId="0" fontId="21" fillId="0" borderId="50" xfId="0" applyNumberFormat="1" applyFont="1" applyFill="1" applyBorder="1" applyAlignment="1">
      <alignment horizontal="center"/>
    </xf>
    <xf numFmtId="0" fontId="21" fillId="0" borderId="51" xfId="0" applyNumberFormat="1" applyFont="1" applyFill="1" applyBorder="1" applyAlignment="1">
      <alignment horizontal="center"/>
    </xf>
    <xf numFmtId="0" fontId="21" fillId="0" borderId="44" xfId="0" applyNumberFormat="1" applyFont="1" applyFill="1" applyBorder="1" applyAlignment="1">
      <alignment horizontal="center"/>
    </xf>
    <xf numFmtId="0" fontId="21" fillId="0" borderId="41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>
      <alignment horizontal="center"/>
    </xf>
    <xf numFmtId="0" fontId="21" fillId="0" borderId="52" xfId="0" applyNumberFormat="1" applyFont="1" applyFill="1" applyBorder="1" applyAlignment="1">
      <alignment horizontal="center"/>
    </xf>
    <xf numFmtId="0" fontId="21" fillId="0" borderId="53" xfId="0" applyNumberFormat="1" applyFont="1" applyFill="1" applyBorder="1" applyAlignment="1">
      <alignment horizontal="center"/>
    </xf>
    <xf numFmtId="0" fontId="22" fillId="0" borderId="46" xfId="0" applyNumberFormat="1" applyFont="1" applyFill="1" applyBorder="1" applyAlignment="1">
      <alignment horizontal="center" vertical="top" wrapText="1"/>
    </xf>
    <xf numFmtId="0" fontId="22" fillId="0" borderId="49" xfId="0" applyNumberFormat="1" applyFont="1" applyFill="1" applyBorder="1" applyAlignment="1">
      <alignment horizontal="center" vertical="top" wrapText="1"/>
    </xf>
    <xf numFmtId="0" fontId="22" fillId="0" borderId="53" xfId="0" applyNumberFormat="1" applyFont="1" applyFill="1" applyBorder="1" applyAlignment="1">
      <alignment horizontal="center" vertical="top" wrapText="1"/>
    </xf>
    <xf numFmtId="0" fontId="22" fillId="0" borderId="54" xfId="0" applyNumberFormat="1" applyFont="1" applyFill="1" applyBorder="1" applyAlignment="1">
      <alignment horizontal="center" vertical="top" wrapText="1"/>
    </xf>
    <xf numFmtId="0" fontId="22" fillId="0" borderId="55" xfId="0" applyNumberFormat="1" applyFont="1" applyFill="1" applyBorder="1" applyAlignment="1">
      <alignment horizontal="center" vertical="top" wrapText="1"/>
    </xf>
    <xf numFmtId="0" fontId="21" fillId="34" borderId="37" xfId="0" applyNumberFormat="1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left" vertical="center" wrapText="1"/>
    </xf>
    <xf numFmtId="0" fontId="21" fillId="34" borderId="28" xfId="0" applyFont="1" applyFill="1" applyBorder="1" applyAlignment="1">
      <alignment horizontal="right" vertical="center" wrapText="1"/>
    </xf>
    <xf numFmtId="185" fontId="21" fillId="34" borderId="28" xfId="0" applyNumberFormat="1" applyFont="1" applyFill="1" applyBorder="1" applyAlignment="1">
      <alignment horizontal="right" vertical="center" wrapText="1"/>
    </xf>
    <xf numFmtId="185" fontId="21" fillId="34" borderId="29" xfId="0" applyNumberFormat="1" applyFont="1" applyFill="1" applyBorder="1" applyAlignment="1">
      <alignment horizontal="right" vertical="center" wrapText="1"/>
    </xf>
    <xf numFmtId="0" fontId="21" fillId="35" borderId="40" xfId="0" applyNumberFormat="1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left" vertical="center" wrapText="1"/>
    </xf>
    <xf numFmtId="0" fontId="21" fillId="35" borderId="15" xfId="0" applyFont="1" applyFill="1" applyBorder="1" applyAlignment="1">
      <alignment horizontal="right" vertical="center" wrapText="1"/>
    </xf>
    <xf numFmtId="185" fontId="21" fillId="35" borderId="15" xfId="0" applyNumberFormat="1" applyFont="1" applyFill="1" applyBorder="1" applyAlignment="1">
      <alignment horizontal="right" vertical="center" wrapText="1"/>
    </xf>
    <xf numFmtId="185" fontId="21" fillId="35" borderId="16" xfId="0" applyNumberFormat="1" applyFont="1" applyFill="1" applyBorder="1" applyAlignment="1">
      <alignment horizontal="right" vertical="center" wrapText="1"/>
    </xf>
    <xf numFmtId="0" fontId="21" fillId="8" borderId="37" xfId="0" applyNumberFormat="1" applyFont="1" applyFill="1" applyBorder="1" applyAlignment="1">
      <alignment horizontal="center" vertical="center" wrapText="1"/>
    </xf>
    <xf numFmtId="0" fontId="21" fillId="8" borderId="28" xfId="0" applyFont="1" applyFill="1" applyBorder="1" applyAlignment="1">
      <alignment horizontal="left" vertical="center" wrapText="1"/>
    </xf>
    <xf numFmtId="0" fontId="21" fillId="8" borderId="28" xfId="0" applyFont="1" applyFill="1" applyBorder="1" applyAlignment="1">
      <alignment horizontal="right" vertical="center" wrapText="1"/>
    </xf>
    <xf numFmtId="0" fontId="21" fillId="36" borderId="37" xfId="0" applyNumberFormat="1" applyFont="1" applyFill="1" applyBorder="1" applyAlignment="1">
      <alignment horizontal="center" vertical="center" wrapText="1"/>
    </xf>
    <xf numFmtId="0" fontId="21" fillId="36" borderId="28" xfId="0" applyFont="1" applyFill="1" applyBorder="1" applyAlignment="1">
      <alignment horizontal="left" vertical="center" wrapText="1"/>
    </xf>
    <xf numFmtId="0" fontId="21" fillId="36" borderId="28" xfId="0" applyFont="1" applyFill="1" applyBorder="1" applyAlignment="1">
      <alignment horizontal="right" vertical="center" wrapText="1"/>
    </xf>
    <xf numFmtId="0" fontId="21" fillId="37" borderId="47" xfId="0" applyNumberFormat="1" applyFont="1" applyFill="1" applyBorder="1" applyAlignment="1">
      <alignment horizontal="center" vertical="center" wrapText="1"/>
    </xf>
    <xf numFmtId="0" fontId="21" fillId="37" borderId="35" xfId="0" applyFont="1" applyFill="1" applyBorder="1" applyAlignment="1">
      <alignment horizontal="left" vertical="center" wrapText="1"/>
    </xf>
    <xf numFmtId="0" fontId="21" fillId="37" borderId="35" xfId="0" applyFont="1" applyFill="1" applyBorder="1" applyAlignment="1">
      <alignment horizontal="right" vertical="center" wrapText="1"/>
    </xf>
    <xf numFmtId="185" fontId="21" fillId="37" borderId="35" xfId="0" applyNumberFormat="1" applyFont="1" applyFill="1" applyBorder="1" applyAlignment="1">
      <alignment horizontal="right" vertical="center" wrapText="1"/>
    </xf>
    <xf numFmtId="185" fontId="21" fillId="37" borderId="39" xfId="0" applyNumberFormat="1" applyFont="1" applyFill="1" applyBorder="1" applyAlignment="1">
      <alignment horizontal="right" vertical="center" wrapText="1"/>
    </xf>
    <xf numFmtId="0" fontId="21" fillId="14" borderId="37" xfId="0" applyNumberFormat="1" applyFont="1" applyFill="1" applyBorder="1" applyAlignment="1">
      <alignment horizontal="center" vertical="center" wrapText="1"/>
    </xf>
    <xf numFmtId="0" fontId="21" fillId="14" borderId="28" xfId="0" applyFont="1" applyFill="1" applyBorder="1" applyAlignment="1">
      <alignment horizontal="left" vertical="center" wrapText="1"/>
    </xf>
    <xf numFmtId="185" fontId="21" fillId="14" borderId="28" xfId="0" applyNumberFormat="1" applyFont="1" applyFill="1" applyBorder="1" applyAlignment="1">
      <alignment horizontal="right" vertical="center" wrapText="1"/>
    </xf>
    <xf numFmtId="183" fontId="21" fillId="14" borderId="28" xfId="0" applyNumberFormat="1" applyFont="1" applyFill="1" applyBorder="1" applyAlignment="1">
      <alignment horizontal="right" vertical="center" wrapText="1"/>
    </xf>
    <xf numFmtId="0" fontId="21" fillId="14" borderId="47" xfId="0" applyNumberFormat="1" applyFont="1" applyFill="1" applyBorder="1" applyAlignment="1">
      <alignment horizontal="center" vertical="top" wrapText="1"/>
    </xf>
    <xf numFmtId="2" fontId="21" fillId="14" borderId="35" xfId="0" applyNumberFormat="1" applyFont="1" applyFill="1" applyBorder="1" applyAlignment="1">
      <alignment horizontal="left" vertical="top" wrapText="1"/>
    </xf>
    <xf numFmtId="2" fontId="22" fillId="14" borderId="35" xfId="0" applyNumberFormat="1" applyFont="1" applyFill="1" applyBorder="1" applyAlignment="1">
      <alignment horizontal="right" vertical="top" wrapText="1"/>
    </xf>
    <xf numFmtId="0" fontId="21" fillId="34" borderId="47" xfId="0" applyNumberFormat="1" applyFont="1" applyFill="1" applyBorder="1" applyAlignment="1">
      <alignment horizontal="center" vertical="top" wrapText="1"/>
    </xf>
    <xf numFmtId="2" fontId="21" fillId="34" borderId="35" xfId="0" applyNumberFormat="1" applyFont="1" applyFill="1" applyBorder="1" applyAlignment="1">
      <alignment horizontal="left" vertical="top" wrapText="1"/>
    </xf>
    <xf numFmtId="2" fontId="21" fillId="34" borderId="35" xfId="0" applyNumberFormat="1" applyFont="1" applyFill="1" applyBorder="1" applyAlignment="1">
      <alignment horizontal="right" vertical="top" wrapText="1"/>
    </xf>
    <xf numFmtId="185" fontId="21" fillId="34" borderId="35" xfId="0" applyNumberFormat="1" applyFont="1" applyFill="1" applyBorder="1" applyAlignment="1">
      <alignment horizontal="right" vertical="top" wrapText="1"/>
    </xf>
    <xf numFmtId="0" fontId="21" fillId="35" borderId="47" xfId="0" applyNumberFormat="1" applyFont="1" applyFill="1" applyBorder="1" applyAlignment="1">
      <alignment horizontal="center" vertical="top" wrapText="1"/>
    </xf>
    <xf numFmtId="2" fontId="21" fillId="35" borderId="35" xfId="0" applyNumberFormat="1" applyFont="1" applyFill="1" applyBorder="1" applyAlignment="1">
      <alignment horizontal="left" vertical="top" wrapText="1"/>
    </xf>
    <xf numFmtId="185" fontId="21" fillId="35" borderId="35" xfId="0" applyNumberFormat="1" applyFont="1" applyFill="1" applyBorder="1" applyAlignment="1">
      <alignment horizontal="right" vertical="top" wrapText="1"/>
    </xf>
    <xf numFmtId="185" fontId="21" fillId="35" borderId="39" xfId="0" applyNumberFormat="1" applyFont="1" applyFill="1" applyBorder="1" applyAlignment="1">
      <alignment horizontal="right" vertical="top" wrapText="1"/>
    </xf>
    <xf numFmtId="0" fontId="21" fillId="37" borderId="47" xfId="0" applyNumberFormat="1" applyFont="1" applyFill="1" applyBorder="1" applyAlignment="1">
      <alignment horizontal="center" vertical="top" wrapText="1"/>
    </xf>
    <xf numFmtId="2" fontId="21" fillId="37" borderId="35" xfId="0" applyNumberFormat="1" applyFont="1" applyFill="1" applyBorder="1" applyAlignment="1">
      <alignment horizontal="left" vertical="top" wrapText="1"/>
    </xf>
    <xf numFmtId="185" fontId="22" fillId="37" borderId="35" xfId="0" applyNumberFormat="1" applyFont="1" applyFill="1" applyBorder="1" applyAlignment="1">
      <alignment horizontal="right" vertical="top" wrapText="1"/>
    </xf>
    <xf numFmtId="185" fontId="22" fillId="37" borderId="39" xfId="0" applyNumberFormat="1" applyFont="1" applyFill="1" applyBorder="1" applyAlignment="1">
      <alignment horizontal="right" vertical="top" wrapText="1"/>
    </xf>
    <xf numFmtId="2" fontId="22" fillId="34" borderId="35" xfId="0" applyNumberFormat="1" applyFont="1" applyFill="1" applyBorder="1" applyAlignment="1">
      <alignment horizontal="right" vertical="top" wrapText="1"/>
    </xf>
    <xf numFmtId="185" fontId="22" fillId="34" borderId="35" xfId="0" applyNumberFormat="1" applyFont="1" applyFill="1" applyBorder="1" applyAlignment="1">
      <alignment horizontal="right" vertical="top" wrapText="1"/>
    </xf>
    <xf numFmtId="0" fontId="21" fillId="8" borderId="47" xfId="0" applyNumberFormat="1" applyFont="1" applyFill="1" applyBorder="1" applyAlignment="1">
      <alignment horizontal="center" vertical="top" wrapText="1"/>
    </xf>
    <xf numFmtId="2" fontId="21" fillId="8" borderId="35" xfId="0" applyNumberFormat="1" applyFont="1" applyFill="1" applyBorder="1" applyAlignment="1">
      <alignment horizontal="left" vertical="top" wrapText="1"/>
    </xf>
    <xf numFmtId="2" fontId="22" fillId="8" borderId="35" xfId="0" applyNumberFormat="1" applyFont="1" applyFill="1" applyBorder="1" applyAlignment="1">
      <alignment horizontal="right" vertical="top" wrapText="1"/>
    </xf>
    <xf numFmtId="185" fontId="22" fillId="8" borderId="35" xfId="0" applyNumberFormat="1" applyFont="1" applyFill="1" applyBorder="1" applyAlignment="1">
      <alignment horizontal="right" vertical="top" wrapText="1"/>
    </xf>
    <xf numFmtId="2" fontId="21" fillId="35" borderId="35" xfId="0" applyNumberFormat="1" applyFont="1" applyFill="1" applyBorder="1" applyAlignment="1">
      <alignment horizontal="right" vertical="top" wrapText="1"/>
    </xf>
    <xf numFmtId="0" fontId="21" fillId="34" borderId="37" xfId="0" applyNumberFormat="1" applyFont="1" applyFill="1" applyBorder="1" applyAlignment="1">
      <alignment horizontal="center" vertical="top" wrapText="1"/>
    </xf>
    <xf numFmtId="2" fontId="21" fillId="34" borderId="28" xfId="0" applyNumberFormat="1" applyFont="1" applyFill="1" applyBorder="1" applyAlignment="1">
      <alignment horizontal="left" vertical="top" wrapText="1"/>
    </xf>
    <xf numFmtId="2" fontId="21" fillId="34" borderId="28" xfId="0" applyNumberFormat="1" applyFont="1" applyFill="1" applyBorder="1" applyAlignment="1">
      <alignment horizontal="right" vertical="top" wrapText="1"/>
    </xf>
    <xf numFmtId="185" fontId="21" fillId="34" borderId="28" xfId="0" applyNumberFormat="1" applyFont="1" applyFill="1" applyBorder="1" applyAlignment="1">
      <alignment horizontal="right" vertical="top" wrapText="1"/>
    </xf>
    <xf numFmtId="185" fontId="21" fillId="34" borderId="29" xfId="0" applyNumberFormat="1" applyFont="1" applyFill="1" applyBorder="1" applyAlignment="1">
      <alignment horizontal="right" vertical="top" wrapText="1"/>
    </xf>
    <xf numFmtId="2" fontId="21" fillId="8" borderId="35" xfId="0" applyNumberFormat="1" applyFont="1" applyFill="1" applyBorder="1" applyAlignment="1">
      <alignment horizontal="right" vertical="top" wrapText="1"/>
    </xf>
    <xf numFmtId="185" fontId="21" fillId="8" borderId="35" xfId="0" applyNumberFormat="1" applyFont="1" applyFill="1" applyBorder="1" applyAlignment="1">
      <alignment horizontal="right" vertical="top" wrapText="1"/>
    </xf>
    <xf numFmtId="0" fontId="21" fillId="37" borderId="56" xfId="0" applyNumberFormat="1" applyFont="1" applyFill="1" applyBorder="1" applyAlignment="1">
      <alignment horizontal="center"/>
    </xf>
    <xf numFmtId="0" fontId="21" fillId="37" borderId="35" xfId="0" applyFont="1" applyFill="1" applyBorder="1" applyAlignment="1">
      <alignment horizontal="left"/>
    </xf>
    <xf numFmtId="2" fontId="21" fillId="37" borderId="35" xfId="0" applyNumberFormat="1" applyFont="1" applyFill="1" applyBorder="1" applyAlignment="1">
      <alignment horizontal="right"/>
    </xf>
    <xf numFmtId="185" fontId="21" fillId="37" borderId="35" xfId="0" applyNumberFormat="1" applyFont="1" applyFill="1" applyBorder="1" applyAlignment="1">
      <alignment horizontal="right"/>
    </xf>
    <xf numFmtId="185" fontId="21" fillId="37" borderId="39" xfId="0" applyNumberFormat="1" applyFont="1" applyFill="1" applyBorder="1" applyAlignment="1">
      <alignment horizontal="right"/>
    </xf>
    <xf numFmtId="0" fontId="21" fillId="34" borderId="47" xfId="0" applyNumberFormat="1" applyFont="1" applyFill="1" applyBorder="1" applyAlignment="1">
      <alignment horizontal="center"/>
    </xf>
    <xf numFmtId="0" fontId="21" fillId="34" borderId="35" xfId="0" applyFont="1" applyFill="1" applyBorder="1" applyAlignment="1">
      <alignment/>
    </xf>
    <xf numFmtId="2" fontId="21" fillId="34" borderId="35" xfId="0" applyNumberFormat="1" applyFont="1" applyFill="1" applyBorder="1" applyAlignment="1">
      <alignment horizontal="right"/>
    </xf>
    <xf numFmtId="185" fontId="21" fillId="34" borderId="35" xfId="0" applyNumberFormat="1" applyFont="1" applyFill="1" applyBorder="1" applyAlignment="1">
      <alignment horizontal="right"/>
    </xf>
    <xf numFmtId="0" fontId="21" fillId="14" borderId="47" xfId="0" applyNumberFormat="1" applyFont="1" applyFill="1" applyBorder="1" applyAlignment="1">
      <alignment horizontal="center"/>
    </xf>
    <xf numFmtId="0" fontId="21" fillId="14" borderId="35" xfId="0" applyFont="1" applyFill="1" applyBorder="1" applyAlignment="1">
      <alignment/>
    </xf>
    <xf numFmtId="2" fontId="21" fillId="14" borderId="35" xfId="0" applyNumberFormat="1" applyFont="1" applyFill="1" applyBorder="1" applyAlignment="1">
      <alignment horizontal="right"/>
    </xf>
    <xf numFmtId="185" fontId="21" fillId="14" borderId="35" xfId="0" applyNumberFormat="1" applyFont="1" applyFill="1" applyBorder="1" applyAlignment="1">
      <alignment horizontal="right"/>
    </xf>
    <xf numFmtId="0" fontId="21" fillId="35" borderId="47" xfId="0" applyNumberFormat="1" applyFont="1" applyFill="1" applyBorder="1" applyAlignment="1">
      <alignment horizontal="center"/>
    </xf>
    <xf numFmtId="0" fontId="21" fillId="35" borderId="35" xfId="0" applyFont="1" applyFill="1" applyBorder="1" applyAlignment="1">
      <alignment/>
    </xf>
    <xf numFmtId="2" fontId="21" fillId="35" borderId="35" xfId="0" applyNumberFormat="1" applyFont="1" applyFill="1" applyBorder="1" applyAlignment="1">
      <alignment horizontal="right"/>
    </xf>
    <xf numFmtId="185" fontId="21" fillId="35" borderId="35" xfId="0" applyNumberFormat="1" applyFont="1" applyFill="1" applyBorder="1" applyAlignment="1">
      <alignment horizontal="right"/>
    </xf>
    <xf numFmtId="185" fontId="21" fillId="35" borderId="39" xfId="0" applyNumberFormat="1" applyFont="1" applyFill="1" applyBorder="1" applyAlignment="1">
      <alignment horizontal="right"/>
    </xf>
    <xf numFmtId="185" fontId="21" fillId="34" borderId="39" xfId="0" applyNumberFormat="1" applyFont="1" applyFill="1" applyBorder="1" applyAlignment="1">
      <alignment horizontal="right"/>
    </xf>
    <xf numFmtId="0" fontId="21" fillId="37" borderId="47" xfId="0" applyNumberFormat="1" applyFont="1" applyFill="1" applyBorder="1" applyAlignment="1">
      <alignment horizontal="center"/>
    </xf>
    <xf numFmtId="0" fontId="21" fillId="37" borderId="35" xfId="0" applyFont="1" applyFill="1" applyBorder="1" applyAlignment="1">
      <alignment/>
    </xf>
    <xf numFmtId="2" fontId="22" fillId="37" borderId="35" xfId="0" applyNumberFormat="1" applyFont="1" applyFill="1" applyBorder="1" applyAlignment="1">
      <alignment horizontal="right"/>
    </xf>
    <xf numFmtId="185" fontId="22" fillId="37" borderId="35" xfId="0" applyNumberFormat="1" applyFont="1" applyFill="1" applyBorder="1" applyAlignment="1">
      <alignment horizontal="right"/>
    </xf>
    <xf numFmtId="1" fontId="21" fillId="34" borderId="57" xfId="0" applyNumberFormat="1" applyFont="1" applyFill="1" applyBorder="1" applyAlignment="1">
      <alignment horizontal="right"/>
    </xf>
    <xf numFmtId="1" fontId="20" fillId="14" borderId="35" xfId="0" applyNumberFormat="1" applyFont="1" applyFill="1" applyBorder="1" applyAlignment="1">
      <alignment horizontal="right"/>
    </xf>
    <xf numFmtId="1" fontId="21" fillId="37" borderId="35" xfId="0" applyNumberFormat="1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left"/>
    </xf>
    <xf numFmtId="0" fontId="20" fillId="0" borderId="48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1" fillId="34" borderId="40" xfId="0" applyNumberFormat="1" applyFont="1" applyFill="1" applyBorder="1" applyAlignment="1">
      <alignment horizontal="center"/>
    </xf>
    <xf numFmtId="0" fontId="21" fillId="34" borderId="15" xfId="0" applyFont="1" applyFill="1" applyBorder="1" applyAlignment="1">
      <alignment/>
    </xf>
    <xf numFmtId="2" fontId="21" fillId="34" borderId="15" xfId="0" applyNumberFormat="1" applyFont="1" applyFill="1" applyBorder="1" applyAlignment="1">
      <alignment horizontal="right"/>
    </xf>
    <xf numFmtId="185" fontId="21" fillId="34" borderId="15" xfId="0" applyNumberFormat="1" applyFont="1" applyFill="1" applyBorder="1" applyAlignment="1">
      <alignment horizontal="right"/>
    </xf>
    <xf numFmtId="185" fontId="21" fillId="34" borderId="16" xfId="0" applyNumberFormat="1" applyFont="1" applyFill="1" applyBorder="1" applyAlignment="1">
      <alignment horizontal="right"/>
    </xf>
    <xf numFmtId="183" fontId="20" fillId="0" borderId="19" xfId="0" applyNumberFormat="1" applyFont="1" applyFill="1" applyBorder="1" applyAlignment="1">
      <alignment horizontal="right" vertical="top" wrapText="1"/>
    </xf>
    <xf numFmtId="0" fontId="21" fillId="37" borderId="35" xfId="0" applyFont="1" applyFill="1" applyBorder="1" applyAlignment="1">
      <alignment horizontal="left" vertical="top" wrapText="1"/>
    </xf>
    <xf numFmtId="2" fontId="22" fillId="37" borderId="35" xfId="0" applyNumberFormat="1" applyFont="1" applyFill="1" applyBorder="1" applyAlignment="1">
      <alignment horizontal="right" vertical="top" wrapText="1"/>
    </xf>
    <xf numFmtId="2" fontId="20" fillId="0" borderId="20" xfId="0" applyNumberFormat="1" applyFont="1" applyFill="1" applyBorder="1" applyAlignment="1">
      <alignment horizontal="right" vertical="top" wrapText="1"/>
    </xf>
    <xf numFmtId="2" fontId="20" fillId="0" borderId="21" xfId="0" applyNumberFormat="1" applyFont="1" applyFill="1" applyBorder="1" applyAlignment="1">
      <alignment horizontal="right"/>
    </xf>
    <xf numFmtId="2" fontId="20" fillId="0" borderId="43" xfId="0" applyNumberFormat="1" applyFont="1" applyFill="1" applyBorder="1" applyAlignment="1">
      <alignment horizontal="right"/>
    </xf>
    <xf numFmtId="0" fontId="21" fillId="0" borderId="41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46" xfId="0" applyNumberFormat="1" applyFont="1" applyFill="1" applyBorder="1" applyAlignment="1">
      <alignment horizontal="center" vertical="center" wrapText="1"/>
    </xf>
    <xf numFmtId="0" fontId="21" fillId="0" borderId="49" xfId="0" applyNumberFormat="1" applyFont="1" applyFill="1" applyBorder="1" applyAlignment="1">
      <alignment horizontal="center" vertical="center" wrapText="1"/>
    </xf>
    <xf numFmtId="0" fontId="21" fillId="0" borderId="41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46" xfId="0" applyNumberFormat="1" applyFont="1" applyFill="1" applyBorder="1" applyAlignment="1">
      <alignment horizontal="center" vertical="center" wrapText="1"/>
    </xf>
    <xf numFmtId="0" fontId="21" fillId="0" borderId="49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right" vertical="top" wrapText="1"/>
    </xf>
    <xf numFmtId="183" fontId="21" fillId="0" borderId="23" xfId="0" applyNumberFormat="1" applyFont="1" applyFill="1" applyBorder="1" applyAlignment="1">
      <alignment horizontal="right" vertical="center" wrapText="1"/>
    </xf>
    <xf numFmtId="185" fontId="21" fillId="14" borderId="29" xfId="0" applyNumberFormat="1" applyFont="1" applyFill="1" applyBorder="1" applyAlignment="1">
      <alignment horizontal="right" vertical="center" wrapText="1"/>
    </xf>
    <xf numFmtId="0" fontId="21" fillId="0" borderId="23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185" fontId="20" fillId="0" borderId="58" xfId="0" applyNumberFormat="1" applyFont="1" applyFill="1" applyBorder="1" applyAlignment="1">
      <alignment horizontal="right"/>
    </xf>
    <xf numFmtId="0" fontId="21" fillId="0" borderId="50" xfId="0" applyNumberFormat="1" applyFont="1" applyFill="1" applyBorder="1" applyAlignment="1">
      <alignment horizontal="center" vertical="top" wrapText="1"/>
    </xf>
    <xf numFmtId="185" fontId="20" fillId="0" borderId="58" xfId="0" applyNumberFormat="1" applyFont="1" applyFill="1" applyBorder="1" applyAlignment="1">
      <alignment horizontal="right" vertical="top" wrapText="1"/>
    </xf>
    <xf numFmtId="0" fontId="21" fillId="0" borderId="49" xfId="0" applyNumberFormat="1" applyFont="1" applyFill="1" applyBorder="1" applyAlignment="1">
      <alignment horizontal="center" vertical="center" wrapText="1"/>
    </xf>
    <xf numFmtId="2" fontId="20" fillId="0" borderId="26" xfId="0" applyNumberFormat="1" applyFont="1" applyFill="1" applyBorder="1" applyAlignment="1">
      <alignment horizontal="left" vertical="top" wrapText="1"/>
    </xf>
    <xf numFmtId="0" fontId="20" fillId="0" borderId="27" xfId="0" applyFont="1" applyFill="1" applyBorder="1" applyAlignment="1">
      <alignment horizontal="right" vertical="center" wrapText="1"/>
    </xf>
    <xf numFmtId="183" fontId="20" fillId="0" borderId="0" xfId="0" applyNumberFormat="1" applyFont="1" applyFill="1" applyAlignment="1">
      <alignment/>
    </xf>
    <xf numFmtId="0" fontId="21" fillId="0" borderId="49" xfId="0" applyNumberFormat="1" applyFont="1" applyFill="1" applyBorder="1" applyAlignment="1">
      <alignment horizontal="center" vertical="center" wrapText="1"/>
    </xf>
    <xf numFmtId="0" fontId="20" fillId="0" borderId="40" xfId="0" applyNumberFormat="1" applyFont="1" applyFill="1" applyBorder="1" applyAlignment="1">
      <alignment horizontal="center" vertical="top" wrapText="1"/>
    </xf>
    <xf numFmtId="2" fontId="20" fillId="0" borderId="15" xfId="0" applyNumberFormat="1" applyFont="1" applyFill="1" applyBorder="1" applyAlignment="1">
      <alignment/>
    </xf>
    <xf numFmtId="183" fontId="21" fillId="0" borderId="26" xfId="0" applyNumberFormat="1" applyFont="1" applyFill="1" applyBorder="1" applyAlignment="1">
      <alignment horizontal="right" vertical="top" wrapText="1"/>
    </xf>
    <xf numFmtId="0" fontId="21" fillId="0" borderId="49" xfId="0" applyNumberFormat="1" applyFont="1" applyFill="1" applyBorder="1" applyAlignment="1">
      <alignment horizontal="center" vertical="center" wrapText="1"/>
    </xf>
    <xf numFmtId="0" fontId="21" fillId="0" borderId="49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1" fontId="21" fillId="0" borderId="15" xfId="0" applyNumberFormat="1" applyFont="1" applyFill="1" applyBorder="1" applyAlignment="1">
      <alignment horizontal="right" vertical="center" wrapText="1"/>
    </xf>
    <xf numFmtId="0" fontId="21" fillId="0" borderId="11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2" fontId="21" fillId="0" borderId="12" xfId="0" applyNumberFormat="1" applyFont="1" applyFill="1" applyBorder="1" applyAlignment="1">
      <alignment horizontal="right"/>
    </xf>
    <xf numFmtId="185" fontId="21" fillId="0" borderId="12" xfId="0" applyNumberFormat="1" applyFont="1" applyFill="1" applyBorder="1" applyAlignment="1">
      <alignment horizontal="right"/>
    </xf>
    <xf numFmtId="185" fontId="21" fillId="0" borderId="59" xfId="0" applyNumberFormat="1" applyFont="1" applyFill="1" applyBorder="1" applyAlignment="1">
      <alignment horizontal="right"/>
    </xf>
    <xf numFmtId="1" fontId="20" fillId="0" borderId="35" xfId="0" applyNumberFormat="1" applyFont="1" applyFill="1" applyBorder="1" applyAlignment="1">
      <alignment horizontal="right"/>
    </xf>
    <xf numFmtId="0" fontId="22" fillId="0" borderId="45" xfId="0" applyNumberFormat="1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left" vertical="top" wrapText="1"/>
    </xf>
    <xf numFmtId="183" fontId="20" fillId="0" borderId="22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horizontal="center" vertical="top" wrapText="1"/>
    </xf>
    <xf numFmtId="1" fontId="20" fillId="0" borderId="33" xfId="0" applyNumberFormat="1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left" vertical="top" wrapText="1"/>
    </xf>
    <xf numFmtId="0" fontId="23" fillId="0" borderId="33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37" borderId="11" xfId="0" applyFont="1" applyFill="1" applyBorder="1" applyAlignment="1">
      <alignment horizontal="center"/>
    </xf>
    <xf numFmtId="0" fontId="21" fillId="37" borderId="12" xfId="0" applyFont="1" applyFill="1" applyBorder="1" applyAlignment="1">
      <alignment horizontal="left"/>
    </xf>
    <xf numFmtId="0" fontId="21" fillId="37" borderId="12" xfId="0" applyFont="1" applyFill="1" applyBorder="1" applyAlignment="1">
      <alignment horizontal="right"/>
    </xf>
    <xf numFmtId="2" fontId="20" fillId="0" borderId="22" xfId="0" applyNumberFormat="1" applyFont="1" applyFill="1" applyBorder="1" applyAlignment="1">
      <alignment horizontal="right" vertical="top" wrapText="1"/>
    </xf>
    <xf numFmtId="185" fontId="20" fillId="0" borderId="22" xfId="0" applyNumberFormat="1" applyFont="1" applyFill="1" applyBorder="1" applyAlignment="1">
      <alignment horizontal="right" vertical="top" wrapText="1"/>
    </xf>
    <xf numFmtId="185" fontId="20" fillId="0" borderId="23" xfId="0" applyNumberFormat="1" applyFont="1" applyFill="1" applyBorder="1" applyAlignment="1">
      <alignment horizontal="right" vertical="top" wrapText="1"/>
    </xf>
    <xf numFmtId="0" fontId="21" fillId="34" borderId="28" xfId="0" applyFont="1" applyFill="1" applyBorder="1" applyAlignment="1">
      <alignment horizontal="left" vertical="top" wrapText="1"/>
    </xf>
    <xf numFmtId="0" fontId="20" fillId="0" borderId="33" xfId="0" applyNumberFormat="1" applyFont="1" applyFill="1" applyBorder="1" applyAlignment="1">
      <alignment horizontal="center" vertical="top" wrapText="1"/>
    </xf>
    <xf numFmtId="0" fontId="22" fillId="0" borderId="60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/>
    </xf>
    <xf numFmtId="0" fontId="21" fillId="36" borderId="37" xfId="0" applyNumberFormat="1" applyFont="1" applyFill="1" applyBorder="1" applyAlignment="1">
      <alignment horizontal="center" vertical="top" wrapText="1"/>
    </xf>
    <xf numFmtId="0" fontId="21" fillId="36" borderId="28" xfId="0" applyFont="1" applyFill="1" applyBorder="1" applyAlignment="1">
      <alignment horizontal="left" vertical="top" wrapText="1"/>
    </xf>
    <xf numFmtId="2" fontId="21" fillId="36" borderId="28" xfId="0" applyNumberFormat="1" applyFont="1" applyFill="1" applyBorder="1" applyAlignment="1">
      <alignment horizontal="right" vertical="top" wrapText="1"/>
    </xf>
    <xf numFmtId="0" fontId="22" fillId="0" borderId="36" xfId="0" applyNumberFormat="1" applyFont="1" applyFill="1" applyBorder="1" applyAlignment="1">
      <alignment horizontal="center"/>
    </xf>
    <xf numFmtId="0" fontId="21" fillId="35" borderId="37" xfId="0" applyNumberFormat="1" applyFont="1" applyFill="1" applyBorder="1" applyAlignment="1">
      <alignment horizontal="center" vertical="top" wrapText="1"/>
    </xf>
    <xf numFmtId="0" fontId="21" fillId="35" borderId="28" xfId="0" applyFont="1" applyFill="1" applyBorder="1" applyAlignment="1">
      <alignment horizontal="left" vertical="top" wrapText="1"/>
    </xf>
    <xf numFmtId="0" fontId="22" fillId="0" borderId="55" xfId="0" applyNumberFormat="1" applyFont="1" applyFill="1" applyBorder="1" applyAlignment="1">
      <alignment horizontal="center"/>
    </xf>
    <xf numFmtId="0" fontId="22" fillId="0" borderId="49" xfId="0" applyNumberFormat="1" applyFont="1" applyFill="1" applyBorder="1" applyAlignment="1">
      <alignment horizontal="center"/>
    </xf>
    <xf numFmtId="0" fontId="22" fillId="0" borderId="53" xfId="0" applyFont="1" applyFill="1" applyBorder="1" applyAlignment="1">
      <alignment horizontal="center"/>
    </xf>
    <xf numFmtId="0" fontId="22" fillId="0" borderId="61" xfId="0" applyNumberFormat="1" applyFont="1" applyFill="1" applyBorder="1" applyAlignment="1">
      <alignment horizontal="center" vertical="top" wrapText="1"/>
    </xf>
    <xf numFmtId="0" fontId="22" fillId="0" borderId="33" xfId="0" applyNumberFormat="1" applyFont="1" applyFill="1" applyBorder="1" applyAlignment="1">
      <alignment horizontal="center" vertical="top" wrapText="1"/>
    </xf>
    <xf numFmtId="2" fontId="20" fillId="35" borderId="28" xfId="0" applyNumberFormat="1" applyFont="1" applyFill="1" applyBorder="1" applyAlignment="1">
      <alignment horizontal="right" vertical="top" wrapText="1"/>
    </xf>
    <xf numFmtId="183" fontId="20" fillId="0" borderId="22" xfId="0" applyNumberFormat="1" applyFont="1" applyFill="1" applyBorder="1" applyAlignment="1">
      <alignment horizontal="right" vertical="center" wrapText="1"/>
    </xf>
    <xf numFmtId="183" fontId="20" fillId="0" borderId="23" xfId="0" applyNumberFormat="1" applyFont="1" applyFill="1" applyBorder="1" applyAlignment="1">
      <alignment horizontal="right" vertical="center" wrapText="1"/>
    </xf>
    <xf numFmtId="185" fontId="20" fillId="0" borderId="57" xfId="0" applyNumberFormat="1" applyFont="1" applyFill="1" applyBorder="1" applyAlignment="1">
      <alignment horizontal="right" vertical="top" wrapText="1"/>
    </xf>
    <xf numFmtId="185" fontId="20" fillId="0" borderId="62" xfId="0" applyNumberFormat="1" applyFont="1" applyFill="1" applyBorder="1" applyAlignment="1">
      <alignment horizontal="right" vertical="top" wrapText="1"/>
    </xf>
    <xf numFmtId="2" fontId="21" fillId="36" borderId="29" xfId="0" applyNumberFormat="1" applyFont="1" applyFill="1" applyBorder="1" applyAlignment="1">
      <alignment horizontal="right" vertical="top" wrapText="1"/>
    </xf>
    <xf numFmtId="2" fontId="20" fillId="35" borderId="29" xfId="0" applyNumberFormat="1" applyFont="1" applyFill="1" applyBorder="1" applyAlignment="1">
      <alignment horizontal="right" vertical="top" wrapText="1"/>
    </xf>
    <xf numFmtId="0" fontId="22" fillId="0" borderId="5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2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1" fillId="0" borderId="63" xfId="0" applyNumberFormat="1" applyFont="1" applyFill="1" applyBorder="1" applyAlignment="1">
      <alignment horizontal="center" vertical="center" wrapText="1"/>
    </xf>
    <xf numFmtId="0" fontId="21" fillId="0" borderId="46" xfId="0" applyNumberFormat="1" applyFont="1" applyFill="1" applyBorder="1" applyAlignment="1">
      <alignment horizontal="center" vertical="center" wrapText="1"/>
    </xf>
    <xf numFmtId="0" fontId="21" fillId="0" borderId="49" xfId="0" applyNumberFormat="1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" fontId="21" fillId="0" borderId="51" xfId="0" applyNumberFormat="1" applyFont="1" applyFill="1" applyBorder="1" applyAlignment="1">
      <alignment horizontal="center" vertical="top" wrapText="1"/>
    </xf>
    <xf numFmtId="0" fontId="23" fillId="0" borderId="64" xfId="0" applyFont="1" applyFill="1" applyBorder="1" applyAlignment="1">
      <alignment horizontal="center" vertical="top" wrapText="1"/>
    </xf>
    <xf numFmtId="0" fontId="23" fillId="0" borderId="65" xfId="0" applyFont="1" applyFill="1" applyBorder="1" applyAlignment="1">
      <alignment horizontal="center" vertical="top" wrapText="1"/>
    </xf>
    <xf numFmtId="49" fontId="21" fillId="0" borderId="66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185" fontId="21" fillId="0" borderId="66" xfId="0" applyNumberFormat="1" applyFont="1" applyFill="1" applyBorder="1" applyAlignment="1">
      <alignment horizontal="center" vertical="center" wrapText="1"/>
    </xf>
    <xf numFmtId="185" fontId="21" fillId="0" borderId="67" xfId="0" applyNumberFormat="1" applyFont="1" applyFill="1" applyBorder="1" applyAlignment="1">
      <alignment horizontal="center" vertical="center" wrapText="1"/>
    </xf>
    <xf numFmtId="185" fontId="21" fillId="0" borderId="19" xfId="0" applyNumberFormat="1" applyFont="1" applyFill="1" applyBorder="1" applyAlignment="1">
      <alignment horizontal="center" vertical="top" wrapText="1"/>
    </xf>
    <xf numFmtId="185" fontId="21" fillId="0" borderId="10" xfId="0" applyNumberFormat="1" applyFont="1" applyFill="1" applyBorder="1" applyAlignment="1">
      <alignment horizontal="center" vertical="top" wrapText="1"/>
    </xf>
    <xf numFmtId="0" fontId="21" fillId="0" borderId="56" xfId="0" applyFont="1" applyFill="1" applyBorder="1" applyAlignment="1">
      <alignment horizontal="center"/>
    </xf>
    <xf numFmtId="0" fontId="22" fillId="0" borderId="68" xfId="0" applyFont="1" applyFill="1" applyBorder="1" applyAlignment="1">
      <alignment horizontal="center"/>
    </xf>
    <xf numFmtId="0" fontId="22" fillId="0" borderId="69" xfId="0" applyFont="1" applyFill="1" applyBorder="1" applyAlignment="1">
      <alignment horizontal="center"/>
    </xf>
    <xf numFmtId="185" fontId="21" fillId="0" borderId="66" xfId="0" applyNumberFormat="1" applyFont="1" applyFill="1" applyBorder="1" applyAlignment="1">
      <alignment horizontal="right" vertical="center" wrapText="1"/>
    </xf>
    <xf numFmtId="185" fontId="21" fillId="0" borderId="67" xfId="0" applyNumberFormat="1" applyFont="1" applyFill="1" applyBorder="1" applyAlignment="1">
      <alignment horizontal="right" vertical="center" wrapText="1"/>
    </xf>
    <xf numFmtId="0" fontId="21" fillId="0" borderId="41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Fill="1" applyBorder="1" applyAlignment="1">
      <alignment horizontal="center" vertical="center" wrapText="1"/>
    </xf>
    <xf numFmtId="185" fontId="21" fillId="0" borderId="20" xfId="0" applyNumberFormat="1" applyFont="1" applyFill="1" applyBorder="1" applyAlignment="1">
      <alignment horizontal="right" vertical="top" wrapText="1"/>
    </xf>
    <xf numFmtId="185" fontId="21" fillId="0" borderId="25" xfId="0" applyNumberFormat="1" applyFont="1" applyFill="1" applyBorder="1" applyAlignment="1">
      <alignment horizontal="right" vertical="top" wrapText="1"/>
    </xf>
    <xf numFmtId="1" fontId="24" fillId="0" borderId="50" xfId="0" applyNumberFormat="1" applyFont="1" applyFill="1" applyBorder="1" applyAlignment="1">
      <alignment horizontal="center"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1" fontId="24" fillId="0" borderId="58" xfId="0" applyNumberFormat="1" applyFont="1" applyFill="1" applyBorder="1" applyAlignment="1">
      <alignment horizontal="center" vertical="top" wrapText="1"/>
    </xf>
    <xf numFmtId="2" fontId="21" fillId="0" borderId="66" xfId="0" applyNumberFormat="1" applyFont="1" applyFill="1" applyBorder="1" applyAlignment="1">
      <alignment horizontal="right" vertical="center" wrapText="1"/>
    </xf>
    <xf numFmtId="2" fontId="21" fillId="0" borderId="19" xfId="0" applyNumberFormat="1" applyFont="1" applyFill="1" applyBorder="1" applyAlignment="1">
      <alignment horizontal="right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185" fontId="21" fillId="0" borderId="19" xfId="0" applyNumberFormat="1" applyFont="1" applyFill="1" applyBorder="1" applyAlignment="1">
      <alignment horizontal="right" vertical="top" wrapText="1"/>
    </xf>
    <xf numFmtId="185" fontId="21" fillId="0" borderId="24" xfId="0" applyNumberFormat="1" applyFont="1" applyFill="1" applyBorder="1" applyAlignment="1">
      <alignment horizontal="right" vertical="top" wrapText="1"/>
    </xf>
    <xf numFmtId="185" fontId="21" fillId="0" borderId="20" xfId="0" applyNumberFormat="1" applyFont="1" applyFill="1" applyBorder="1" applyAlignment="1">
      <alignment horizontal="center" vertical="top" wrapText="1"/>
    </xf>
    <xf numFmtId="185" fontId="21" fillId="0" borderId="21" xfId="0" applyNumberFormat="1" applyFont="1" applyFill="1" applyBorder="1" applyAlignment="1">
      <alignment horizontal="center" vertical="top" wrapText="1"/>
    </xf>
    <xf numFmtId="49" fontId="21" fillId="0" borderId="31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2" fontId="21" fillId="0" borderId="66" xfId="0" applyNumberFormat="1" applyFont="1" applyFill="1" applyBorder="1" applyAlignment="1">
      <alignment horizontal="center" vertical="center" wrapText="1"/>
    </xf>
    <xf numFmtId="2" fontId="21" fillId="0" borderId="19" xfId="0" applyNumberFormat="1" applyFont="1" applyFill="1" applyBorder="1" applyAlignment="1">
      <alignment horizontal="center" vertical="center" wrapText="1"/>
    </xf>
    <xf numFmtId="49" fontId="21" fillId="0" borderId="66" xfId="0" applyNumberFormat="1" applyFont="1" applyFill="1" applyBorder="1" applyAlignment="1">
      <alignment horizontal="right" vertical="center" wrapText="1"/>
    </xf>
    <xf numFmtId="49" fontId="21" fillId="0" borderId="19" xfId="0" applyNumberFormat="1" applyFont="1" applyFill="1" applyBorder="1" applyAlignment="1">
      <alignment horizontal="right" vertical="center" wrapText="1"/>
    </xf>
    <xf numFmtId="1" fontId="21" fillId="0" borderId="59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1"/>
  <sheetViews>
    <sheetView tabSelected="1" zoomScalePageLayoutView="0" workbookViewId="0" topLeftCell="A1">
      <selection activeCell="K23" sqref="K23"/>
    </sheetView>
  </sheetViews>
  <sheetFormatPr defaultColWidth="9.140625" defaultRowHeight="15.75" customHeight="1"/>
  <cols>
    <col min="1" max="1" width="4.7109375" style="277" customWidth="1"/>
    <col min="2" max="2" width="25.8515625" style="5" customWidth="1"/>
    <col min="3" max="3" width="10.8515625" style="2" customWidth="1"/>
    <col min="4" max="4" width="10.7109375" style="2" customWidth="1"/>
    <col min="5" max="5" width="8.421875" style="3" customWidth="1"/>
    <col min="6" max="6" width="10.8515625" style="4" customWidth="1"/>
    <col min="7" max="7" width="11.57421875" style="4" customWidth="1"/>
    <col min="8" max="8" width="11.140625" style="4" customWidth="1"/>
    <col min="9" max="9" width="9.140625" style="5" customWidth="1"/>
    <col min="10" max="10" width="10.57421875" style="5" bestFit="1" customWidth="1"/>
    <col min="11" max="11" width="12.421875" style="6" customWidth="1"/>
    <col min="12" max="12" width="11.421875" style="6" bestFit="1" customWidth="1"/>
    <col min="13" max="13" width="9.140625" style="6" customWidth="1"/>
    <col min="14" max="17" width="9.28125" style="6" bestFit="1" customWidth="1"/>
    <col min="18" max="16384" width="9.140625" style="5" customWidth="1"/>
  </cols>
  <sheetData>
    <row r="1" spans="1:10" ht="15.75" customHeight="1">
      <c r="A1" s="277" t="s">
        <v>71</v>
      </c>
      <c r="B1" s="1"/>
      <c r="H1" s="4" t="s">
        <v>146</v>
      </c>
      <c r="J1" s="427"/>
    </row>
    <row r="2" spans="2:8" ht="15.75" customHeight="1">
      <c r="B2" s="1"/>
      <c r="H2" s="4" t="s">
        <v>147</v>
      </c>
    </row>
    <row r="3" ht="15.75" customHeight="1">
      <c r="B3" s="1"/>
    </row>
    <row r="4" spans="1:8" ht="15.75" customHeight="1">
      <c r="A4" s="497" t="s">
        <v>145</v>
      </c>
      <c r="B4" s="497"/>
      <c r="C4" s="497"/>
      <c r="D4" s="497"/>
      <c r="E4" s="497"/>
      <c r="F4" s="497"/>
      <c r="G4" s="497"/>
      <c r="H4" s="497"/>
    </row>
    <row r="5" ht="15.75" customHeight="1">
      <c r="B5" s="7"/>
    </row>
    <row r="6" spans="1:8" ht="15.75" customHeight="1">
      <c r="A6" s="498" t="s">
        <v>92</v>
      </c>
      <c r="B6" s="498"/>
      <c r="C6" s="498"/>
      <c r="D6" s="498"/>
      <c r="E6" s="498"/>
      <c r="F6" s="498"/>
      <c r="G6" s="498"/>
      <c r="H6" s="498"/>
    </row>
    <row r="7" spans="1:8" ht="15.75" customHeight="1">
      <c r="A7" s="499" t="s">
        <v>196</v>
      </c>
      <c r="B7" s="500"/>
      <c r="C7" s="500"/>
      <c r="D7" s="500"/>
      <c r="E7" s="500"/>
      <c r="F7" s="500"/>
      <c r="G7" s="500"/>
      <c r="H7" s="500"/>
    </row>
    <row r="8" spans="1:8" ht="15.75" customHeight="1">
      <c r="A8" s="500" t="s">
        <v>84</v>
      </c>
      <c r="B8" s="500"/>
      <c r="C8" s="500"/>
      <c r="D8" s="500"/>
      <c r="E8" s="500"/>
      <c r="F8" s="500"/>
      <c r="G8" s="500"/>
      <c r="H8" s="500"/>
    </row>
    <row r="9" ht="15.75" customHeight="1" thickBot="1"/>
    <row r="10" spans="1:8" ht="15.75" customHeight="1">
      <c r="A10" s="501" t="s">
        <v>85</v>
      </c>
      <c r="B10" s="537" t="s">
        <v>6</v>
      </c>
      <c r="C10" s="540" t="s">
        <v>86</v>
      </c>
      <c r="D10" s="540"/>
      <c r="E10" s="510" t="s">
        <v>0</v>
      </c>
      <c r="F10" s="510"/>
      <c r="G10" s="512" t="s">
        <v>1</v>
      </c>
      <c r="H10" s="513"/>
    </row>
    <row r="11" spans="1:8" ht="15.75" customHeight="1">
      <c r="A11" s="502"/>
      <c r="B11" s="538"/>
      <c r="C11" s="541"/>
      <c r="D11" s="541"/>
      <c r="E11" s="511"/>
      <c r="F11" s="511"/>
      <c r="G11" s="514" t="s">
        <v>3</v>
      </c>
      <c r="H11" s="535" t="s">
        <v>123</v>
      </c>
    </row>
    <row r="12" spans="1:8" ht="42" customHeight="1">
      <c r="A12" s="503"/>
      <c r="B12" s="539"/>
      <c r="C12" s="8" t="s">
        <v>120</v>
      </c>
      <c r="D12" s="8" t="s">
        <v>121</v>
      </c>
      <c r="E12" s="9" t="s">
        <v>122</v>
      </c>
      <c r="F12" s="10" t="s">
        <v>2</v>
      </c>
      <c r="G12" s="515"/>
      <c r="H12" s="536"/>
    </row>
    <row r="13" spans="1:17" s="15" customFormat="1" ht="16.5" customHeight="1" thickBot="1">
      <c r="A13" s="11">
        <v>1</v>
      </c>
      <c r="B13" s="12">
        <v>2</v>
      </c>
      <c r="C13" s="13">
        <v>3</v>
      </c>
      <c r="D13" s="14">
        <v>4</v>
      </c>
      <c r="E13" s="14">
        <v>5</v>
      </c>
      <c r="F13" s="14">
        <v>6</v>
      </c>
      <c r="G13" s="14">
        <v>7</v>
      </c>
      <c r="H13" s="544">
        <v>8</v>
      </c>
      <c r="K13" s="6"/>
      <c r="L13" s="6"/>
      <c r="M13" s="6"/>
      <c r="N13" s="6"/>
      <c r="O13" s="6"/>
      <c r="P13" s="6"/>
      <c r="Q13" s="6"/>
    </row>
    <row r="14" spans="1:8" ht="15.75" customHeight="1" thickBot="1">
      <c r="A14" s="504" t="s">
        <v>87</v>
      </c>
      <c r="B14" s="505"/>
      <c r="C14" s="505"/>
      <c r="D14" s="505"/>
      <c r="E14" s="505"/>
      <c r="F14" s="505"/>
      <c r="G14" s="505"/>
      <c r="H14" s="506"/>
    </row>
    <row r="15" spans="1:18" ht="15.75" customHeight="1">
      <c r="A15" s="423" t="s">
        <v>31</v>
      </c>
      <c r="B15" s="16" t="s">
        <v>7</v>
      </c>
      <c r="C15" s="17"/>
      <c r="D15" s="17"/>
      <c r="E15" s="17"/>
      <c r="F15" s="18"/>
      <c r="G15" s="18"/>
      <c r="H15" s="19"/>
      <c r="R15" s="6"/>
    </row>
    <row r="16" spans="1:15" ht="15.75" customHeight="1">
      <c r="A16" s="278"/>
      <c r="B16" s="20" t="s">
        <v>54</v>
      </c>
      <c r="C16" s="21"/>
      <c r="D16" s="21"/>
      <c r="E16" s="21"/>
      <c r="F16" s="22"/>
      <c r="G16" s="22"/>
      <c r="H16" s="23"/>
      <c r="K16" s="5"/>
      <c r="L16" s="5"/>
      <c r="M16" s="5"/>
      <c r="N16" s="5"/>
      <c r="O16" s="5"/>
    </row>
    <row r="17" spans="1:8" ht="15.75" customHeight="1">
      <c r="A17" s="279">
        <v>1</v>
      </c>
      <c r="B17" s="24" t="s">
        <v>29</v>
      </c>
      <c r="C17" s="25">
        <f>SUM(C18:C21)</f>
        <v>21195</v>
      </c>
      <c r="D17" s="25">
        <f>SUM(D18:D21)</f>
        <v>34.949999999999996</v>
      </c>
      <c r="E17" s="26">
        <f aca="true" t="shared" si="0" ref="E17:E50">F17/C17*1000</f>
        <v>36.632035857513564</v>
      </c>
      <c r="F17" s="27">
        <f>SUM(F18:F21)</f>
        <v>776.416</v>
      </c>
      <c r="G17" s="27">
        <f>SUM(G18:G21)</f>
        <v>0</v>
      </c>
      <c r="H17" s="28">
        <f>SUM(H18:H21)</f>
        <v>776.116</v>
      </c>
    </row>
    <row r="18" spans="1:16" ht="15.75" customHeight="1">
      <c r="A18" s="425"/>
      <c r="B18" s="29" t="s">
        <v>99</v>
      </c>
      <c r="C18" s="30">
        <v>1895</v>
      </c>
      <c r="D18" s="30">
        <v>2.5</v>
      </c>
      <c r="E18" s="31">
        <f t="shared" si="0"/>
        <v>7.403166226912929</v>
      </c>
      <c r="F18" s="32">
        <v>14.029</v>
      </c>
      <c r="G18" s="32"/>
      <c r="H18" s="33">
        <v>14.029</v>
      </c>
      <c r="K18" s="5"/>
      <c r="L18" s="5"/>
      <c r="M18" s="5"/>
      <c r="N18" s="5"/>
      <c r="O18" s="5"/>
      <c r="P18" s="5"/>
    </row>
    <row r="19" spans="1:15" ht="15.75" customHeight="1">
      <c r="A19" s="425"/>
      <c r="B19" s="29" t="s">
        <v>102</v>
      </c>
      <c r="C19" s="30">
        <v>8384</v>
      </c>
      <c r="D19" s="30">
        <v>18.3</v>
      </c>
      <c r="E19" s="31">
        <f t="shared" si="0"/>
        <v>36.62571564885496</v>
      </c>
      <c r="F19" s="32">
        <v>307.07</v>
      </c>
      <c r="G19" s="32"/>
      <c r="H19" s="33">
        <v>307.07</v>
      </c>
      <c r="K19" s="5"/>
      <c r="L19" s="5"/>
      <c r="M19" s="5"/>
      <c r="N19" s="5"/>
      <c r="O19" s="5"/>
    </row>
    <row r="20" spans="1:16" ht="15.75" customHeight="1">
      <c r="A20" s="425"/>
      <c r="B20" s="29" t="s">
        <v>103</v>
      </c>
      <c r="C20" s="30">
        <v>8630</v>
      </c>
      <c r="D20" s="30">
        <v>9.35</v>
      </c>
      <c r="E20" s="31">
        <f t="shared" si="0"/>
        <v>49.092120509849366</v>
      </c>
      <c r="F20" s="32">
        <v>423.665</v>
      </c>
      <c r="G20" s="32"/>
      <c r="H20" s="33">
        <v>423.365</v>
      </c>
      <c r="K20" s="5"/>
      <c r="L20" s="5"/>
      <c r="M20" s="5"/>
      <c r="N20" s="5"/>
      <c r="O20" s="5"/>
      <c r="P20" s="5"/>
    </row>
    <row r="21" spans="1:16" ht="15.75" customHeight="1">
      <c r="A21" s="426"/>
      <c r="B21" s="34" t="s">
        <v>104</v>
      </c>
      <c r="C21" s="35">
        <v>2286</v>
      </c>
      <c r="D21" s="35">
        <v>4.8</v>
      </c>
      <c r="E21" s="31">
        <f t="shared" si="0"/>
        <v>13.84601924759405</v>
      </c>
      <c r="F21" s="36">
        <v>31.652</v>
      </c>
      <c r="G21" s="36"/>
      <c r="H21" s="37">
        <v>31.652</v>
      </c>
      <c r="K21" s="5"/>
      <c r="L21" s="5"/>
      <c r="M21" s="5"/>
      <c r="N21" s="5"/>
      <c r="O21" s="5"/>
      <c r="P21" s="5"/>
    </row>
    <row r="22" spans="1:8" ht="15.75" customHeight="1">
      <c r="A22" s="276">
        <v>2</v>
      </c>
      <c r="B22" s="48" t="s">
        <v>17</v>
      </c>
      <c r="C22" s="39">
        <f>SUM(C23:C26)</f>
        <v>19576</v>
      </c>
      <c r="D22" s="39">
        <f>SUM(D23:D26)</f>
        <v>57.099999999999994</v>
      </c>
      <c r="E22" s="40">
        <f t="shared" si="0"/>
        <v>42.13026154474867</v>
      </c>
      <c r="F22" s="41">
        <f>SUM(F23:F26)</f>
        <v>824.742</v>
      </c>
      <c r="G22" s="41">
        <f>SUM(G23:G26)</f>
        <v>2.7</v>
      </c>
      <c r="H22" s="42">
        <f>SUM(H23:H26)</f>
        <v>821.3219999999999</v>
      </c>
    </row>
    <row r="23" spans="1:8" ht="15.75" customHeight="1">
      <c r="A23" s="425"/>
      <c r="B23" s="43" t="s">
        <v>126</v>
      </c>
      <c r="C23" s="30">
        <v>1810</v>
      </c>
      <c r="D23" s="30">
        <v>4</v>
      </c>
      <c r="E23" s="31">
        <f t="shared" si="0"/>
        <v>39.05580110497238</v>
      </c>
      <c r="F23" s="32">
        <v>70.691</v>
      </c>
      <c r="G23" s="32"/>
      <c r="H23" s="33">
        <v>70.691</v>
      </c>
    </row>
    <row r="24" spans="1:8" ht="15.75" customHeight="1">
      <c r="A24" s="425"/>
      <c r="B24" s="29" t="s">
        <v>102</v>
      </c>
      <c r="C24" s="30">
        <f>8068+400</f>
        <v>8468</v>
      </c>
      <c r="D24" s="30">
        <v>28.5</v>
      </c>
      <c r="E24" s="31">
        <f t="shared" si="0"/>
        <v>30.041450165328293</v>
      </c>
      <c r="F24" s="32">
        <f>246.291+8.1</f>
        <v>254.391</v>
      </c>
      <c r="G24" s="32">
        <v>2.7</v>
      </c>
      <c r="H24" s="33">
        <f>8.1+243.591</f>
        <v>251.691</v>
      </c>
    </row>
    <row r="25" spans="1:8" ht="15.75" customHeight="1">
      <c r="A25" s="425"/>
      <c r="B25" s="43" t="s">
        <v>103</v>
      </c>
      <c r="C25" s="30">
        <v>6172</v>
      </c>
      <c r="D25" s="30">
        <v>15.8</v>
      </c>
      <c r="E25" s="31">
        <f t="shared" si="0"/>
        <v>62.76085547634479</v>
      </c>
      <c r="F25" s="32">
        <v>387.36</v>
      </c>
      <c r="G25" s="32"/>
      <c r="H25" s="33">
        <v>386.64</v>
      </c>
    </row>
    <row r="26" spans="1:8" ht="15.75" customHeight="1">
      <c r="A26" s="280"/>
      <c r="B26" s="49" t="s">
        <v>104</v>
      </c>
      <c r="C26" s="44">
        <v>3126</v>
      </c>
      <c r="D26" s="44">
        <v>8.8</v>
      </c>
      <c r="E26" s="45">
        <f t="shared" si="0"/>
        <v>35.92450415866923</v>
      </c>
      <c r="F26" s="46">
        <v>112.3</v>
      </c>
      <c r="G26" s="46"/>
      <c r="H26" s="47">
        <v>112.3</v>
      </c>
    </row>
    <row r="27" spans="1:8" ht="15.75" customHeight="1">
      <c r="A27" s="276">
        <v>3</v>
      </c>
      <c r="B27" s="48" t="s">
        <v>186</v>
      </c>
      <c r="C27" s="39">
        <f>SUM(C28:C29)</f>
        <v>35</v>
      </c>
      <c r="D27" s="39">
        <f>SUM(D28:D29)</f>
        <v>1</v>
      </c>
      <c r="E27" s="255">
        <f t="shared" si="0"/>
        <v>4.771428571428571</v>
      </c>
      <c r="F27" s="41">
        <f>SUM(F28:F29)</f>
        <v>0.167</v>
      </c>
      <c r="G27" s="41">
        <f>SUM(G28:G29)</f>
        <v>0.116</v>
      </c>
      <c r="H27" s="42">
        <f>SUM(H28:H29)</f>
        <v>0.051</v>
      </c>
    </row>
    <row r="28" spans="1:8" ht="15.75" customHeight="1">
      <c r="A28" s="281"/>
      <c r="B28" s="53" t="s">
        <v>99</v>
      </c>
      <c r="C28" s="54">
        <v>20</v>
      </c>
      <c r="D28" s="54">
        <v>0.5</v>
      </c>
      <c r="E28" s="31">
        <f>F28/C28*1000</f>
        <v>5.800000000000001</v>
      </c>
      <c r="F28" s="56">
        <v>0.116</v>
      </c>
      <c r="G28" s="56">
        <v>0.116</v>
      </c>
      <c r="H28" s="57"/>
    </row>
    <row r="29" spans="1:8" ht="15.75" customHeight="1">
      <c r="A29" s="437"/>
      <c r="B29" s="51" t="s">
        <v>103</v>
      </c>
      <c r="C29" s="35">
        <v>15</v>
      </c>
      <c r="D29" s="35">
        <v>0.5</v>
      </c>
      <c r="E29" s="52">
        <f t="shared" si="0"/>
        <v>3.4</v>
      </c>
      <c r="F29" s="36">
        <v>0.051</v>
      </c>
      <c r="G29" s="36"/>
      <c r="H29" s="37">
        <v>0.051</v>
      </c>
    </row>
    <row r="30" spans="1:8" ht="15.75" customHeight="1">
      <c r="A30" s="276">
        <v>4</v>
      </c>
      <c r="B30" s="48" t="s">
        <v>81</v>
      </c>
      <c r="C30" s="39">
        <f>SUM(C31)</f>
        <v>36</v>
      </c>
      <c r="D30" s="39">
        <f>SUM(D31)</f>
        <v>0.12</v>
      </c>
      <c r="E30" s="40">
        <f t="shared" si="0"/>
        <v>0</v>
      </c>
      <c r="F30" s="41">
        <f>SUM(F31)</f>
        <v>0</v>
      </c>
      <c r="G30" s="41">
        <f>SUM(G31)</f>
        <v>0</v>
      </c>
      <c r="H30" s="42">
        <f>SUM(H31)</f>
        <v>0</v>
      </c>
    </row>
    <row r="31" spans="1:8" ht="15.75" customHeight="1">
      <c r="A31" s="280"/>
      <c r="B31" s="49" t="s">
        <v>103</v>
      </c>
      <c r="C31" s="44">
        <v>36</v>
      </c>
      <c r="D31" s="44">
        <v>0.12</v>
      </c>
      <c r="E31" s="45">
        <f t="shared" si="0"/>
        <v>0</v>
      </c>
      <c r="F31" s="46"/>
      <c r="G31" s="46"/>
      <c r="H31" s="47"/>
    </row>
    <row r="32" spans="1:8" ht="15.75" customHeight="1">
      <c r="A32" s="276">
        <v>5</v>
      </c>
      <c r="B32" s="50" t="s">
        <v>60</v>
      </c>
      <c r="C32" s="39">
        <f>SUM(C33)</f>
        <v>85</v>
      </c>
      <c r="D32" s="39">
        <f>SUM(D33)</f>
        <v>1</v>
      </c>
      <c r="E32" s="58">
        <f t="shared" si="0"/>
        <v>24</v>
      </c>
      <c r="F32" s="41">
        <f>SUM(F33)</f>
        <v>2.04</v>
      </c>
      <c r="G32" s="41">
        <f>SUM(G33)</f>
        <v>0</v>
      </c>
      <c r="H32" s="42">
        <f>SUM(H33)</f>
        <v>2.04</v>
      </c>
    </row>
    <row r="33" spans="1:8" ht="15.75" customHeight="1">
      <c r="A33" s="280"/>
      <c r="B33" s="438" t="s">
        <v>103</v>
      </c>
      <c r="C33" s="44">
        <v>85</v>
      </c>
      <c r="D33" s="44">
        <v>1</v>
      </c>
      <c r="E33" s="45">
        <f t="shared" si="0"/>
        <v>24</v>
      </c>
      <c r="F33" s="46">
        <v>2.04</v>
      </c>
      <c r="G33" s="46"/>
      <c r="H33" s="47">
        <v>2.04</v>
      </c>
    </row>
    <row r="34" spans="1:8" ht="15.75" customHeight="1">
      <c r="A34" s="276">
        <v>6</v>
      </c>
      <c r="B34" s="48" t="s">
        <v>94</v>
      </c>
      <c r="C34" s="39">
        <f>C35</f>
        <v>40</v>
      </c>
      <c r="D34" s="39">
        <f>D35</f>
        <v>0.5</v>
      </c>
      <c r="E34" s="40">
        <f>F34/C34*1000</f>
        <v>7.7749999999999995</v>
      </c>
      <c r="F34" s="41">
        <f>F35</f>
        <v>0.311</v>
      </c>
      <c r="G34" s="41"/>
      <c r="H34" s="42">
        <f>H35</f>
        <v>0.311</v>
      </c>
    </row>
    <row r="35" spans="1:8" ht="15.75" customHeight="1">
      <c r="A35" s="280"/>
      <c r="B35" s="49" t="s">
        <v>99</v>
      </c>
      <c r="C35" s="44">
        <v>40</v>
      </c>
      <c r="D35" s="44">
        <v>0.5</v>
      </c>
      <c r="E35" s="45">
        <f>F35/C35*1000</f>
        <v>7.7749999999999995</v>
      </c>
      <c r="F35" s="46">
        <v>0.311</v>
      </c>
      <c r="G35" s="46"/>
      <c r="H35" s="47">
        <v>0.311</v>
      </c>
    </row>
    <row r="36" spans="1:8" ht="15.75" customHeight="1">
      <c r="A36" s="276">
        <v>7</v>
      </c>
      <c r="B36" s="50" t="s">
        <v>96</v>
      </c>
      <c r="C36" s="39">
        <f>SUM(C37)</f>
        <v>180</v>
      </c>
      <c r="D36" s="39">
        <f>SUM(D37)</f>
        <v>1</v>
      </c>
      <c r="E36" s="40">
        <f t="shared" si="0"/>
        <v>20.999999999999996</v>
      </c>
      <c r="F36" s="41">
        <f>SUM(F37)</f>
        <v>3.78</v>
      </c>
      <c r="G36" s="41">
        <f>SUM(G37)</f>
        <v>0</v>
      </c>
      <c r="H36" s="42">
        <f>SUM(H37)</f>
        <v>3.78</v>
      </c>
    </row>
    <row r="37" spans="1:8" ht="15.75" customHeight="1">
      <c r="A37" s="280"/>
      <c r="B37" s="438" t="s">
        <v>103</v>
      </c>
      <c r="C37" s="44">
        <v>180</v>
      </c>
      <c r="D37" s="44">
        <v>1</v>
      </c>
      <c r="E37" s="45">
        <f t="shared" si="0"/>
        <v>20.999999999999996</v>
      </c>
      <c r="F37" s="46">
        <v>3.78</v>
      </c>
      <c r="G37" s="46"/>
      <c r="H37" s="47">
        <v>3.78</v>
      </c>
    </row>
    <row r="38" spans="1:8" ht="15.75" customHeight="1">
      <c r="A38" s="276">
        <v>8</v>
      </c>
      <c r="B38" s="48" t="s">
        <v>18</v>
      </c>
      <c r="C38" s="39">
        <f>SUM(C39:C39)</f>
        <v>224</v>
      </c>
      <c r="D38" s="39">
        <f>SUM(D39:D39)</f>
        <v>3.5</v>
      </c>
      <c r="E38" s="40">
        <f t="shared" si="0"/>
        <v>2.830357142857143</v>
      </c>
      <c r="F38" s="41">
        <f>SUM(F39:F39)</f>
        <v>0.634</v>
      </c>
      <c r="G38" s="41"/>
      <c r="H38" s="42">
        <f>SUM(H39:H39)</f>
        <v>0.634</v>
      </c>
    </row>
    <row r="39" spans="1:8" ht="15.75" customHeight="1">
      <c r="A39" s="425"/>
      <c r="B39" s="43" t="s">
        <v>172</v>
      </c>
      <c r="C39" s="30">
        <v>224</v>
      </c>
      <c r="D39" s="30">
        <v>3.5</v>
      </c>
      <c r="E39" s="31">
        <f t="shared" si="0"/>
        <v>2.830357142857143</v>
      </c>
      <c r="F39" s="32">
        <v>0.634</v>
      </c>
      <c r="G39" s="32"/>
      <c r="H39" s="33">
        <v>0.634</v>
      </c>
    </row>
    <row r="40" spans="1:8" ht="15.75" customHeight="1">
      <c r="A40" s="276">
        <v>9</v>
      </c>
      <c r="B40" s="48" t="s">
        <v>77</v>
      </c>
      <c r="C40" s="39">
        <f>C41</f>
        <v>35</v>
      </c>
      <c r="D40" s="39">
        <f>D41</f>
        <v>0.5</v>
      </c>
      <c r="E40" s="40">
        <f t="shared" si="0"/>
        <v>0</v>
      </c>
      <c r="F40" s="41">
        <f>F41</f>
        <v>0</v>
      </c>
      <c r="G40" s="41"/>
      <c r="H40" s="42">
        <f>H41</f>
        <v>0</v>
      </c>
    </row>
    <row r="41" spans="1:8" ht="15.75" customHeight="1">
      <c r="A41" s="280"/>
      <c r="B41" s="49" t="s">
        <v>99</v>
      </c>
      <c r="C41" s="44">
        <v>35</v>
      </c>
      <c r="D41" s="44">
        <v>0.5</v>
      </c>
      <c r="E41" s="45">
        <f t="shared" si="0"/>
        <v>0</v>
      </c>
      <c r="F41" s="46">
        <v>0</v>
      </c>
      <c r="G41" s="46"/>
      <c r="H41" s="47">
        <v>0</v>
      </c>
    </row>
    <row r="42" spans="1:8" ht="15.75" customHeight="1">
      <c r="A42" s="282">
        <v>10</v>
      </c>
      <c r="B42" s="60" t="s">
        <v>49</v>
      </c>
      <c r="C42" s="61">
        <f>SUM(C43:C44)</f>
        <v>450</v>
      </c>
      <c r="D42" s="61">
        <f>SUM(D43:D44)</f>
        <v>2.25</v>
      </c>
      <c r="E42" s="72">
        <f t="shared" si="0"/>
        <v>10.997777777777777</v>
      </c>
      <c r="F42" s="61">
        <f>SUM(F43:F44)</f>
        <v>4.949</v>
      </c>
      <c r="G42" s="76">
        <f>SUM(G43:G44)</f>
        <v>0</v>
      </c>
      <c r="H42" s="63">
        <f>SUM(H43:H44)</f>
        <v>4.949</v>
      </c>
    </row>
    <row r="43" spans="1:8" ht="15.75" customHeight="1">
      <c r="A43" s="283"/>
      <c r="B43" s="263" t="s">
        <v>102</v>
      </c>
      <c r="C43" s="78">
        <v>396</v>
      </c>
      <c r="D43" s="78">
        <v>2.1</v>
      </c>
      <c r="E43" s="62">
        <f t="shared" si="0"/>
        <v>12.39141414141414</v>
      </c>
      <c r="F43" s="79">
        <v>4.907</v>
      </c>
      <c r="G43" s="79"/>
      <c r="H43" s="80">
        <v>4.907</v>
      </c>
    </row>
    <row r="44" spans="1:8" ht="15.75" customHeight="1">
      <c r="A44" s="425"/>
      <c r="B44" s="43" t="s">
        <v>103</v>
      </c>
      <c r="C44" s="30">
        <v>54</v>
      </c>
      <c r="D44" s="30">
        <v>0.15</v>
      </c>
      <c r="E44" s="31">
        <f t="shared" si="0"/>
        <v>0.7777777777777778</v>
      </c>
      <c r="F44" s="32">
        <v>0.042</v>
      </c>
      <c r="G44" s="32"/>
      <c r="H44" s="33">
        <v>0.042</v>
      </c>
    </row>
    <row r="45" spans="1:8" ht="15.75" customHeight="1">
      <c r="A45" s="276">
        <v>11</v>
      </c>
      <c r="B45" s="48" t="s">
        <v>50</v>
      </c>
      <c r="C45" s="39">
        <f>SUM(C46:C46)</f>
        <v>349</v>
      </c>
      <c r="D45" s="39">
        <f>SUM(D46:D46)</f>
        <v>1.7</v>
      </c>
      <c r="E45" s="40">
        <f t="shared" si="0"/>
        <v>10.487106017191978</v>
      </c>
      <c r="F45" s="41">
        <f>SUM(F46:F46)</f>
        <v>3.66</v>
      </c>
      <c r="G45" s="41">
        <f>SUM(G46:G46)</f>
        <v>0</v>
      </c>
      <c r="H45" s="42">
        <f>SUM(H46:H46)</f>
        <v>3.66</v>
      </c>
    </row>
    <row r="46" spans="1:8" ht="15.75" customHeight="1">
      <c r="A46" s="426"/>
      <c r="B46" s="59" t="s">
        <v>102</v>
      </c>
      <c r="C46" s="35">
        <v>349</v>
      </c>
      <c r="D46" s="35">
        <v>1.7</v>
      </c>
      <c r="E46" s="52">
        <f t="shared" si="0"/>
        <v>10.487106017191978</v>
      </c>
      <c r="F46" s="36">
        <v>3.66</v>
      </c>
      <c r="G46" s="36"/>
      <c r="H46" s="37">
        <v>3.66</v>
      </c>
    </row>
    <row r="47" spans="1:8" ht="15.75" customHeight="1">
      <c r="A47" s="276">
        <v>12</v>
      </c>
      <c r="B47" s="50" t="s">
        <v>111</v>
      </c>
      <c r="C47" s="39">
        <f>SUM(C48)</f>
        <v>9</v>
      </c>
      <c r="D47" s="39">
        <f>SUM(D48)</f>
        <v>0.03</v>
      </c>
      <c r="E47" s="40">
        <f t="shared" si="0"/>
        <v>6.666666666666666</v>
      </c>
      <c r="F47" s="41">
        <f>SUM(F48)</f>
        <v>0.06</v>
      </c>
      <c r="G47" s="41">
        <f>SUM(G48)</f>
        <v>0</v>
      </c>
      <c r="H47" s="42">
        <f>SUM(H48)</f>
        <v>0.06</v>
      </c>
    </row>
    <row r="48" spans="1:8" ht="15.75" customHeight="1">
      <c r="A48" s="280"/>
      <c r="B48" s="438" t="s">
        <v>206</v>
      </c>
      <c r="C48" s="44">
        <v>9</v>
      </c>
      <c r="D48" s="44">
        <v>0.03</v>
      </c>
      <c r="E48" s="45">
        <f t="shared" si="0"/>
        <v>6.666666666666666</v>
      </c>
      <c r="F48" s="46">
        <v>0.06</v>
      </c>
      <c r="G48" s="46"/>
      <c r="H48" s="47">
        <v>0.06</v>
      </c>
    </row>
    <row r="49" spans="1:8" ht="15.75" customHeight="1">
      <c r="A49" s="276">
        <v>13</v>
      </c>
      <c r="B49" s="48" t="s">
        <v>190</v>
      </c>
      <c r="C49" s="39">
        <f>SUM(C50)</f>
        <v>312</v>
      </c>
      <c r="D49" s="39">
        <f>SUM(D50)</f>
        <v>1.3</v>
      </c>
      <c r="E49" s="40">
        <f t="shared" si="0"/>
        <v>0.09935897435897435</v>
      </c>
      <c r="F49" s="41">
        <f>SUM(F50)</f>
        <v>0.031</v>
      </c>
      <c r="G49" s="41">
        <f>SUM(G50)</f>
        <v>0</v>
      </c>
      <c r="H49" s="42">
        <f>SUM(H50)</f>
        <v>0.031</v>
      </c>
    </row>
    <row r="50" spans="1:8" ht="15.75" customHeight="1">
      <c r="A50" s="280"/>
      <c r="B50" s="59" t="s">
        <v>102</v>
      </c>
      <c r="C50" s="44">
        <v>312</v>
      </c>
      <c r="D50" s="44">
        <v>1.3</v>
      </c>
      <c r="E50" s="45">
        <f t="shared" si="0"/>
        <v>0.09935897435897435</v>
      </c>
      <c r="F50" s="46">
        <v>0.031</v>
      </c>
      <c r="G50" s="46"/>
      <c r="H50" s="47">
        <v>0.031</v>
      </c>
    </row>
    <row r="51" spans="1:8" ht="15.75" customHeight="1">
      <c r="A51" s="276">
        <v>14</v>
      </c>
      <c r="B51" s="50" t="s">
        <v>216</v>
      </c>
      <c r="C51" s="39">
        <f>SUM(C52)</f>
        <v>260</v>
      </c>
      <c r="D51" s="39">
        <f>SUM(D52)</f>
        <v>0.5</v>
      </c>
      <c r="E51" s="40">
        <f>F51/C51*1000</f>
        <v>18</v>
      </c>
      <c r="F51" s="41">
        <f>SUM(F52)</f>
        <v>4.68</v>
      </c>
      <c r="G51" s="41">
        <f>SUM(G52)</f>
        <v>0</v>
      </c>
      <c r="H51" s="42">
        <f>SUM(H52)</f>
        <v>4.68</v>
      </c>
    </row>
    <row r="52" spans="1:8" ht="15.75" customHeight="1">
      <c r="A52" s="280"/>
      <c r="B52" s="438" t="s">
        <v>102</v>
      </c>
      <c r="C52" s="44">
        <v>260</v>
      </c>
      <c r="D52" s="44">
        <v>0.5</v>
      </c>
      <c r="E52" s="45">
        <f>F52/C52*1000</f>
        <v>18</v>
      </c>
      <c r="F52" s="46">
        <v>4.68</v>
      </c>
      <c r="G52" s="46"/>
      <c r="H52" s="47">
        <v>4.68</v>
      </c>
    </row>
    <row r="53" spans="1:8" ht="15.75" customHeight="1">
      <c r="A53" s="276">
        <v>15</v>
      </c>
      <c r="B53" s="48" t="s">
        <v>20</v>
      </c>
      <c r="C53" s="39">
        <f>SUM(C54:C56)</f>
        <v>7408</v>
      </c>
      <c r="D53" s="39">
        <f>SUM(D54:D56)</f>
        <v>7.7299999999999995</v>
      </c>
      <c r="E53" s="40">
        <f>F53/C53*1000</f>
        <v>46.50809935205184</v>
      </c>
      <c r="F53" s="41">
        <f>SUM(F54:F56)</f>
        <v>344.53200000000004</v>
      </c>
      <c r="G53" s="41">
        <f>SUM(G54:G56)</f>
        <v>0</v>
      </c>
      <c r="H53" s="42">
        <f>SUM(H55:H56)</f>
        <v>344.432</v>
      </c>
    </row>
    <row r="54" spans="1:8" ht="15.75" customHeight="1">
      <c r="A54" s="283"/>
      <c r="B54" s="263" t="s">
        <v>99</v>
      </c>
      <c r="C54" s="78">
        <v>162</v>
      </c>
      <c r="D54" s="78">
        <v>0.13</v>
      </c>
      <c r="E54" s="62">
        <f>F54/C54*1000</f>
        <v>0</v>
      </c>
      <c r="F54" s="79">
        <v>0</v>
      </c>
      <c r="G54" s="79">
        <v>0</v>
      </c>
      <c r="H54" s="80"/>
    </row>
    <row r="55" spans="1:8" ht="15.75" customHeight="1">
      <c r="A55" s="425"/>
      <c r="B55" s="43" t="s">
        <v>102</v>
      </c>
      <c r="C55" s="30">
        <v>1730</v>
      </c>
      <c r="D55" s="30">
        <v>2</v>
      </c>
      <c r="E55" s="31">
        <f aca="true" t="shared" si="1" ref="E55:E64">F55/C55*1000</f>
        <v>39.660115606936415</v>
      </c>
      <c r="F55" s="32">
        <v>68.612</v>
      </c>
      <c r="G55" s="32"/>
      <c r="H55" s="33">
        <v>68.612</v>
      </c>
    </row>
    <row r="56" spans="1:8" ht="15.75" customHeight="1">
      <c r="A56" s="425"/>
      <c r="B56" s="43" t="s">
        <v>103</v>
      </c>
      <c r="C56" s="30">
        <v>5516</v>
      </c>
      <c r="D56" s="30">
        <v>5.6</v>
      </c>
      <c r="E56" s="31">
        <f t="shared" si="1"/>
        <v>50.02175489485135</v>
      </c>
      <c r="F56" s="32">
        <v>275.92</v>
      </c>
      <c r="G56" s="32"/>
      <c r="H56" s="33">
        <v>275.82</v>
      </c>
    </row>
    <row r="57" spans="1:8" ht="15.75" customHeight="1">
      <c r="A57" s="276">
        <v>16</v>
      </c>
      <c r="B57" s="48" t="s">
        <v>21</v>
      </c>
      <c r="C57" s="39">
        <f>SUM(C58)</f>
        <v>1985</v>
      </c>
      <c r="D57" s="39">
        <f>SUM(D58)</f>
        <v>1</v>
      </c>
      <c r="E57" s="40">
        <f t="shared" si="1"/>
        <v>28.999999999999996</v>
      </c>
      <c r="F57" s="41">
        <f>SUM(F58)</f>
        <v>57.565</v>
      </c>
      <c r="G57" s="41">
        <f>SUM(G58)</f>
        <v>0</v>
      </c>
      <c r="H57" s="42">
        <f>SUM(H58)</f>
        <v>57.565</v>
      </c>
    </row>
    <row r="58" spans="1:8" ht="15.75" customHeight="1">
      <c r="A58" s="280"/>
      <c r="B58" s="59" t="s">
        <v>103</v>
      </c>
      <c r="C58" s="44">
        <v>1985</v>
      </c>
      <c r="D58" s="44">
        <v>1</v>
      </c>
      <c r="E58" s="45">
        <f t="shared" si="1"/>
        <v>28.999999999999996</v>
      </c>
      <c r="F58" s="46">
        <v>57.565</v>
      </c>
      <c r="G58" s="46"/>
      <c r="H58" s="47">
        <v>57.565</v>
      </c>
    </row>
    <row r="59" spans="1:17" s="65" customFormat="1" ht="15.75" customHeight="1">
      <c r="A59" s="276">
        <v>17</v>
      </c>
      <c r="B59" s="48" t="s">
        <v>51</v>
      </c>
      <c r="C59" s="39">
        <f>SUM(C60:C62)</f>
        <v>1302</v>
      </c>
      <c r="D59" s="39">
        <f>SUM(D60:D62)</f>
        <v>8.299999999999999</v>
      </c>
      <c r="E59" s="40">
        <f t="shared" si="1"/>
        <v>21.689708141321045</v>
      </c>
      <c r="F59" s="41">
        <f>SUM(F60:F62)</f>
        <v>28.24</v>
      </c>
      <c r="G59" s="41">
        <f>SUM(G60:G62)</f>
        <v>6.34</v>
      </c>
      <c r="H59" s="42">
        <f>SUM(H60:H62)</f>
        <v>21.9</v>
      </c>
      <c r="K59" s="66"/>
      <c r="L59" s="66"/>
      <c r="M59" s="66"/>
      <c r="N59" s="66"/>
      <c r="O59" s="66"/>
      <c r="P59" s="66"/>
      <c r="Q59" s="66"/>
    </row>
    <row r="60" spans="1:8" ht="15.75" customHeight="1">
      <c r="A60" s="283"/>
      <c r="B60" s="263" t="s">
        <v>100</v>
      </c>
      <c r="C60" s="78">
        <v>98</v>
      </c>
      <c r="D60" s="78">
        <v>3</v>
      </c>
      <c r="E60" s="31">
        <f t="shared" si="1"/>
        <v>64.6938775510204</v>
      </c>
      <c r="F60" s="79">
        <v>6.34</v>
      </c>
      <c r="G60" s="79">
        <v>6.34</v>
      </c>
      <c r="H60" s="80"/>
    </row>
    <row r="61" spans="1:8" ht="15.75" customHeight="1">
      <c r="A61" s="425"/>
      <c r="B61" s="43" t="s">
        <v>102</v>
      </c>
      <c r="C61" s="30">
        <v>1126</v>
      </c>
      <c r="D61" s="30">
        <v>5.1</v>
      </c>
      <c r="E61" s="31">
        <f t="shared" si="1"/>
        <v>18.019538188277085</v>
      </c>
      <c r="F61" s="32">
        <v>20.29</v>
      </c>
      <c r="G61" s="32"/>
      <c r="H61" s="33">
        <v>20.29</v>
      </c>
    </row>
    <row r="62" spans="1:8" ht="15.75" customHeight="1">
      <c r="A62" s="426"/>
      <c r="B62" s="51" t="s">
        <v>103</v>
      </c>
      <c r="C62" s="35">
        <v>78</v>
      </c>
      <c r="D62" s="35">
        <v>0.2</v>
      </c>
      <c r="E62" s="31">
        <f t="shared" si="1"/>
        <v>20.641025641025642</v>
      </c>
      <c r="F62" s="36">
        <v>1.61</v>
      </c>
      <c r="G62" s="36"/>
      <c r="H62" s="37">
        <v>1.61</v>
      </c>
    </row>
    <row r="63" spans="1:8" ht="15.75" customHeight="1">
      <c r="A63" s="276">
        <v>18</v>
      </c>
      <c r="B63" s="48" t="s">
        <v>207</v>
      </c>
      <c r="C63" s="39">
        <f>SUM(C64)</f>
        <v>34</v>
      </c>
      <c r="D63" s="39">
        <f>SUM(D64)</f>
        <v>0.1</v>
      </c>
      <c r="E63" s="40">
        <f t="shared" si="1"/>
        <v>4.470588235294118</v>
      </c>
      <c r="F63" s="41">
        <f>SUM(F64)</f>
        <v>0.152</v>
      </c>
      <c r="G63" s="41">
        <f>SUM(G64)</f>
        <v>0</v>
      </c>
      <c r="H63" s="42">
        <f>SUM(H64)</f>
        <v>0.152</v>
      </c>
    </row>
    <row r="64" spans="1:8" ht="15.75" customHeight="1">
      <c r="A64" s="280"/>
      <c r="B64" s="59" t="s">
        <v>103</v>
      </c>
      <c r="C64" s="44">
        <v>34</v>
      </c>
      <c r="D64" s="44">
        <v>0.1</v>
      </c>
      <c r="E64" s="45">
        <f t="shared" si="1"/>
        <v>4.470588235294118</v>
      </c>
      <c r="F64" s="46">
        <v>0.152</v>
      </c>
      <c r="G64" s="46"/>
      <c r="H64" s="47">
        <v>0.152</v>
      </c>
    </row>
    <row r="65" spans="1:8" ht="15.75" customHeight="1">
      <c r="A65" s="276">
        <v>19</v>
      </c>
      <c r="B65" s="48" t="s">
        <v>208</v>
      </c>
      <c r="C65" s="39">
        <f>SUM(C66)</f>
        <v>48</v>
      </c>
      <c r="D65" s="39">
        <f>SUM(D66)</f>
        <v>0.12</v>
      </c>
      <c r="E65" s="40">
        <f>F65/C65*1000</f>
        <v>15.104166666666666</v>
      </c>
      <c r="F65" s="41">
        <f>SUM(F66)</f>
        <v>0.725</v>
      </c>
      <c r="G65" s="41">
        <f>SUM(G66)</f>
        <v>0</v>
      </c>
      <c r="H65" s="42">
        <f>SUM(H66)</f>
        <v>0.725</v>
      </c>
    </row>
    <row r="66" spans="1:8" ht="15.75" customHeight="1">
      <c r="A66" s="280"/>
      <c r="B66" s="59" t="s">
        <v>103</v>
      </c>
      <c r="C66" s="44">
        <v>48</v>
      </c>
      <c r="D66" s="44">
        <v>0.12</v>
      </c>
      <c r="E66" s="45">
        <f>F66/C66*1000</f>
        <v>15.104166666666666</v>
      </c>
      <c r="F66" s="46">
        <v>0.725</v>
      </c>
      <c r="G66" s="46"/>
      <c r="H66" s="47">
        <v>0.725</v>
      </c>
    </row>
    <row r="67" spans="1:8" ht="15.75" customHeight="1">
      <c r="A67" s="316" t="s">
        <v>185</v>
      </c>
      <c r="B67" s="317" t="s">
        <v>137</v>
      </c>
      <c r="C67" s="318">
        <f>C17+C22+C27+C30+C32+C34+C36+C38+C40+C42+C45+C47+C49+C51+C53+C57+C59+C63+C65</f>
        <v>53563</v>
      </c>
      <c r="D67" s="318">
        <f>D17+D22+D27+D30+D32+D34+D36+D38+D40+D42+D45+D47+D49+D51+D53+D57+D59+D63+D65</f>
        <v>122.69999999999999</v>
      </c>
      <c r="E67" s="318"/>
      <c r="F67" s="318">
        <f>F17+F22+F27+F30+F32+F34+F36+F38+F40+F42+F45+F47+F49+F51+F53+F57+F59+F63+F65</f>
        <v>2052.6839999999997</v>
      </c>
      <c r="G67" s="318">
        <f>G17+G22+G27+G30+G32+G34+G36+G38+G40+G42+G45+G47+G49+G51+G53+G57+G59+G63+G65</f>
        <v>9.156</v>
      </c>
      <c r="H67" s="318">
        <f>H17+H22+H27+H30+H32+H34+H36+H38+H40+H42+H45+H47+H49+H51+H53+H57+H59+H63+H65</f>
        <v>2042.408</v>
      </c>
    </row>
    <row r="68" spans="1:8" ht="15.75" customHeight="1">
      <c r="A68" s="424"/>
      <c r="B68" s="67" t="s">
        <v>55</v>
      </c>
      <c r="C68" s="68"/>
      <c r="D68" s="68"/>
      <c r="E68" s="71"/>
      <c r="F68" s="69"/>
      <c r="G68" s="69"/>
      <c r="H68" s="70"/>
    </row>
    <row r="69" spans="1:8" ht="15.75" customHeight="1">
      <c r="A69" s="276">
        <v>1</v>
      </c>
      <c r="B69" s="48" t="s">
        <v>209</v>
      </c>
      <c r="C69" s="39">
        <f>SUM(C70)</f>
        <v>60</v>
      </c>
      <c r="D69" s="39">
        <f>SUM(D70)</f>
        <v>0.1</v>
      </c>
      <c r="E69" s="40">
        <f>F69/C69*1000</f>
        <v>41.666666666666664</v>
      </c>
      <c r="F69" s="41">
        <f>SUM(F70)</f>
        <v>2.5</v>
      </c>
      <c r="G69" s="41">
        <f>SUM(G70)</f>
        <v>1.25</v>
      </c>
      <c r="H69" s="42">
        <f>SUM(H70)</f>
        <v>0</v>
      </c>
    </row>
    <row r="70" spans="1:8" ht="15.75" customHeight="1">
      <c r="A70" s="280"/>
      <c r="B70" s="59" t="s">
        <v>103</v>
      </c>
      <c r="C70" s="44">
        <v>60</v>
      </c>
      <c r="D70" s="44">
        <v>0.1</v>
      </c>
      <c r="E70" s="45">
        <f>F70/C70*1000</f>
        <v>41.666666666666664</v>
      </c>
      <c r="F70" s="46">
        <v>2.5</v>
      </c>
      <c r="G70" s="46">
        <v>1.25</v>
      </c>
      <c r="H70" s="47"/>
    </row>
    <row r="71" spans="1:8" ht="15.75" customHeight="1">
      <c r="A71" s="282">
        <v>2</v>
      </c>
      <c r="B71" s="60" t="s">
        <v>33</v>
      </c>
      <c r="C71" s="61">
        <f>SUM(C72:C77)</f>
        <v>64422</v>
      </c>
      <c r="D71" s="61">
        <f>SUM(D72:D77)</f>
        <v>109.94</v>
      </c>
      <c r="E71" s="72">
        <f aca="true" t="shared" si="2" ref="E71:E90">F71/C71*1000</f>
        <v>9.195445655210952</v>
      </c>
      <c r="F71" s="76">
        <f>SUM(F72:F77)</f>
        <v>592.3889999999999</v>
      </c>
      <c r="G71" s="76">
        <f>SUM(G72:G77)</f>
        <v>579.5809999999999</v>
      </c>
      <c r="H71" s="77">
        <f>SUM(H72:H77)</f>
        <v>0</v>
      </c>
    </row>
    <row r="72" spans="1:8" ht="15.75" customHeight="1">
      <c r="A72" s="425"/>
      <c r="B72" s="43" t="s">
        <v>126</v>
      </c>
      <c r="C72" s="30">
        <v>3640</v>
      </c>
      <c r="D72" s="30">
        <v>8.7</v>
      </c>
      <c r="E72" s="31">
        <f t="shared" si="2"/>
        <v>9.884615384615383</v>
      </c>
      <c r="F72" s="32">
        <v>35.98</v>
      </c>
      <c r="G72" s="32">
        <v>35.48</v>
      </c>
      <c r="H72" s="33"/>
    </row>
    <row r="73" spans="1:8" ht="15.75" customHeight="1">
      <c r="A73" s="425"/>
      <c r="B73" s="43" t="s">
        <v>100</v>
      </c>
      <c r="C73" s="30">
        <v>36517</v>
      </c>
      <c r="D73" s="30">
        <v>39</v>
      </c>
      <c r="E73" s="31">
        <f t="shared" si="2"/>
        <v>4.884026617739683</v>
      </c>
      <c r="F73" s="32">
        <v>178.35</v>
      </c>
      <c r="G73" s="32">
        <v>178.35</v>
      </c>
      <c r="H73" s="33"/>
    </row>
    <row r="74" spans="1:8" ht="15.75" customHeight="1">
      <c r="A74" s="425"/>
      <c r="B74" s="43" t="s">
        <v>101</v>
      </c>
      <c r="C74" s="30">
        <v>870</v>
      </c>
      <c r="D74" s="30">
        <v>1.5</v>
      </c>
      <c r="E74" s="31">
        <f t="shared" si="2"/>
        <v>10.480459770114944</v>
      </c>
      <c r="F74" s="32">
        <v>9.118</v>
      </c>
      <c r="G74" s="32">
        <v>8.6</v>
      </c>
      <c r="H74" s="33"/>
    </row>
    <row r="75" spans="1:15" ht="15.75" customHeight="1">
      <c r="A75" s="425"/>
      <c r="B75" s="43" t="s">
        <v>102</v>
      </c>
      <c r="C75" s="30">
        <v>7225</v>
      </c>
      <c r="D75" s="30">
        <v>21.5</v>
      </c>
      <c r="E75" s="31">
        <f t="shared" si="2"/>
        <v>12.146020761245675</v>
      </c>
      <c r="F75" s="32">
        <v>87.755</v>
      </c>
      <c r="G75" s="32">
        <v>87.755</v>
      </c>
      <c r="H75" s="33"/>
      <c r="K75" s="5"/>
      <c r="L75" s="5"/>
      <c r="M75" s="5"/>
      <c r="N75" s="5"/>
      <c r="O75" s="5"/>
    </row>
    <row r="76" spans="1:16" ht="15.75" customHeight="1">
      <c r="A76" s="425"/>
      <c r="B76" s="43" t="s">
        <v>103</v>
      </c>
      <c r="C76" s="30">
        <v>5870</v>
      </c>
      <c r="D76" s="30">
        <v>18.24</v>
      </c>
      <c r="E76" s="31">
        <f t="shared" si="2"/>
        <v>24.003407155025556</v>
      </c>
      <c r="F76" s="32">
        <v>140.9</v>
      </c>
      <c r="G76" s="32">
        <v>129.11</v>
      </c>
      <c r="H76" s="33"/>
      <c r="K76" s="5"/>
      <c r="L76" s="5"/>
      <c r="M76" s="5"/>
      <c r="N76" s="5"/>
      <c r="O76" s="5"/>
      <c r="P76" s="5"/>
    </row>
    <row r="77" spans="1:15" ht="15.75" customHeight="1">
      <c r="A77" s="426"/>
      <c r="B77" s="34" t="s">
        <v>104</v>
      </c>
      <c r="C77" s="35">
        <v>10300</v>
      </c>
      <c r="D77" s="35">
        <v>21</v>
      </c>
      <c r="E77" s="52">
        <f t="shared" si="2"/>
        <v>13.620000000000001</v>
      </c>
      <c r="F77" s="36">
        <v>140.286</v>
      </c>
      <c r="G77" s="36">
        <v>140.286</v>
      </c>
      <c r="H77" s="37"/>
      <c r="K77" s="5"/>
      <c r="L77" s="5"/>
      <c r="M77" s="5"/>
      <c r="N77" s="5"/>
      <c r="O77" s="5"/>
    </row>
    <row r="78" spans="1:8" ht="15.75" customHeight="1">
      <c r="A78" s="276">
        <v>3</v>
      </c>
      <c r="B78" s="48" t="s">
        <v>144</v>
      </c>
      <c r="C78" s="39">
        <f>SUM(C79:C79)</f>
        <v>338</v>
      </c>
      <c r="D78" s="39">
        <f>SUM(D79:D79)</f>
        <v>9.5</v>
      </c>
      <c r="E78" s="73">
        <f t="shared" si="2"/>
        <v>31.165680473372785</v>
      </c>
      <c r="F78" s="41">
        <f>SUM(F79:F79)</f>
        <v>10.534</v>
      </c>
      <c r="G78" s="41">
        <f>SUM(G79:G79)</f>
        <v>5.734</v>
      </c>
      <c r="H78" s="42">
        <f>SUM(H79:H79)</f>
        <v>4.8</v>
      </c>
    </row>
    <row r="79" spans="1:8" ht="15.75" customHeight="1">
      <c r="A79" s="426"/>
      <c r="B79" s="51" t="s">
        <v>159</v>
      </c>
      <c r="C79" s="35">
        <v>338</v>
      </c>
      <c r="D79" s="35">
        <v>9.5</v>
      </c>
      <c r="E79" s="52">
        <f t="shared" si="2"/>
        <v>31.165680473372785</v>
      </c>
      <c r="F79" s="36">
        <v>10.534</v>
      </c>
      <c r="G79" s="36">
        <v>5.734</v>
      </c>
      <c r="H79" s="37">
        <v>4.8</v>
      </c>
    </row>
    <row r="80" spans="1:17" s="65" customFormat="1" ht="15.75" customHeight="1">
      <c r="A80" s="276">
        <v>4</v>
      </c>
      <c r="B80" s="48" t="s">
        <v>140</v>
      </c>
      <c r="C80" s="39">
        <f>SUM(C81:C83)</f>
        <v>3862</v>
      </c>
      <c r="D80" s="39">
        <f>SUM(D81:D83)</f>
        <v>28.3</v>
      </c>
      <c r="E80" s="40">
        <f t="shared" si="2"/>
        <v>14.135939927498706</v>
      </c>
      <c r="F80" s="41">
        <f>SUM(F81:F83)</f>
        <v>54.593</v>
      </c>
      <c r="G80" s="41">
        <f>SUM(G81:G83)</f>
        <v>52.92</v>
      </c>
      <c r="H80" s="42">
        <f>SUM(H81:H83)</f>
        <v>0</v>
      </c>
      <c r="K80" s="66"/>
      <c r="L80" s="66"/>
      <c r="M80" s="66"/>
      <c r="N80" s="66"/>
      <c r="O80" s="66"/>
      <c r="P80" s="66"/>
      <c r="Q80" s="66"/>
    </row>
    <row r="81" spans="1:8" ht="15.75" customHeight="1">
      <c r="A81" s="283"/>
      <c r="B81" s="263" t="s">
        <v>100</v>
      </c>
      <c r="C81" s="78">
        <v>958</v>
      </c>
      <c r="D81" s="78">
        <v>11</v>
      </c>
      <c r="E81" s="55">
        <f t="shared" si="2"/>
        <v>17.891440501043842</v>
      </c>
      <c r="F81" s="79">
        <v>17.14</v>
      </c>
      <c r="G81" s="79">
        <v>17.14</v>
      </c>
      <c r="H81" s="80"/>
    </row>
    <row r="82" spans="1:8" ht="15.75" customHeight="1">
      <c r="A82" s="425"/>
      <c r="B82" s="43" t="s">
        <v>101</v>
      </c>
      <c r="C82" s="30">
        <v>2850</v>
      </c>
      <c r="D82" s="30">
        <v>16</v>
      </c>
      <c r="E82" s="52">
        <f t="shared" si="2"/>
        <v>12.404561403508772</v>
      </c>
      <c r="F82" s="32">
        <v>35.353</v>
      </c>
      <c r="G82" s="32">
        <v>33.88</v>
      </c>
      <c r="H82" s="33"/>
    </row>
    <row r="83" spans="1:8" ht="15.75" customHeight="1">
      <c r="A83" s="280"/>
      <c r="B83" s="203" t="s">
        <v>103</v>
      </c>
      <c r="C83" s="44">
        <v>54</v>
      </c>
      <c r="D83" s="44">
        <v>1.3</v>
      </c>
      <c r="E83" s="45">
        <f t="shared" si="2"/>
        <v>38.88888888888889</v>
      </c>
      <c r="F83" s="46">
        <v>2.1</v>
      </c>
      <c r="G83" s="46">
        <v>1.9</v>
      </c>
      <c r="H83" s="47"/>
    </row>
    <row r="84" spans="1:8" ht="15.75" customHeight="1">
      <c r="A84" s="282">
        <v>5</v>
      </c>
      <c r="B84" s="60" t="s">
        <v>23</v>
      </c>
      <c r="C84" s="61">
        <f>SUM(C85:C85)</f>
        <v>440</v>
      </c>
      <c r="D84" s="61">
        <f>SUM(D85:D85)</f>
        <v>4.15</v>
      </c>
      <c r="E84" s="72">
        <f t="shared" si="2"/>
        <v>2.2113636363636364</v>
      </c>
      <c r="F84" s="61">
        <f>SUM(F85:F85)</f>
        <v>0.973</v>
      </c>
      <c r="G84" s="61">
        <f>SUM(G85:G85)</f>
        <v>0.93</v>
      </c>
      <c r="H84" s="63">
        <f>SUM(H85:H85)</f>
        <v>0.026</v>
      </c>
    </row>
    <row r="85" spans="1:8" ht="15.75" customHeight="1">
      <c r="A85" s="280"/>
      <c r="B85" s="59" t="s">
        <v>103</v>
      </c>
      <c r="C85" s="44">
        <v>440</v>
      </c>
      <c r="D85" s="44">
        <v>4.15</v>
      </c>
      <c r="E85" s="45">
        <f t="shared" si="2"/>
        <v>2.2113636363636364</v>
      </c>
      <c r="F85" s="46">
        <v>0.973</v>
      </c>
      <c r="G85" s="46">
        <v>0.93</v>
      </c>
      <c r="H85" s="47">
        <v>0.026</v>
      </c>
    </row>
    <row r="86" spans="1:8" ht="15.75" customHeight="1">
      <c r="A86" s="282">
        <v>6</v>
      </c>
      <c r="B86" s="60" t="s">
        <v>62</v>
      </c>
      <c r="C86" s="61">
        <f>SUM(C87:C88)</f>
        <v>1290</v>
      </c>
      <c r="D86" s="61">
        <f>SUM(D87:D88)</f>
        <v>140</v>
      </c>
      <c r="E86" s="72">
        <f t="shared" si="2"/>
        <v>12.08062015503876</v>
      </c>
      <c r="F86" s="76">
        <f>SUM(F87:F88)</f>
        <v>15.584</v>
      </c>
      <c r="G86" s="76">
        <f>SUM(G87:G88)</f>
        <v>15.584</v>
      </c>
      <c r="H86" s="77">
        <f>SUM(H87:H88)</f>
        <v>0</v>
      </c>
    </row>
    <row r="87" spans="1:8" ht="15.75" customHeight="1">
      <c r="A87" s="425"/>
      <c r="B87" s="43" t="s">
        <v>101</v>
      </c>
      <c r="C87" s="30">
        <v>800</v>
      </c>
      <c r="D87" s="30">
        <v>100</v>
      </c>
      <c r="E87" s="31">
        <f t="shared" si="2"/>
        <v>17.03</v>
      </c>
      <c r="F87" s="32">
        <v>13.624</v>
      </c>
      <c r="G87" s="32">
        <v>13.624</v>
      </c>
      <c r="H87" s="33"/>
    </row>
    <row r="88" spans="1:8" ht="15.75" customHeight="1">
      <c r="A88" s="280"/>
      <c r="B88" s="49" t="s">
        <v>104</v>
      </c>
      <c r="C88" s="44">
        <v>490</v>
      </c>
      <c r="D88" s="44">
        <v>40</v>
      </c>
      <c r="E88" s="45">
        <f t="shared" si="2"/>
        <v>4</v>
      </c>
      <c r="F88" s="46">
        <v>1.96</v>
      </c>
      <c r="G88" s="46">
        <v>1.96</v>
      </c>
      <c r="H88" s="47"/>
    </row>
    <row r="89" spans="1:8" ht="15.75" customHeight="1">
      <c r="A89" s="282">
        <v>7</v>
      </c>
      <c r="B89" s="60" t="s">
        <v>157</v>
      </c>
      <c r="C89" s="61">
        <f>SUM(C90)</f>
        <v>278</v>
      </c>
      <c r="D89" s="61">
        <f>SUM(D90)</f>
        <v>300</v>
      </c>
      <c r="E89" s="72">
        <f t="shared" si="2"/>
        <v>89.92805755395683</v>
      </c>
      <c r="F89" s="76">
        <f>SUM(F90)</f>
        <v>25</v>
      </c>
      <c r="G89" s="76">
        <f>SUM(G90)</f>
        <v>23</v>
      </c>
      <c r="H89" s="77">
        <f>SUM(H90)</f>
        <v>2</v>
      </c>
    </row>
    <row r="90" spans="1:8" ht="15.75" customHeight="1">
      <c r="A90" s="280"/>
      <c r="B90" s="59" t="s">
        <v>100</v>
      </c>
      <c r="C90" s="44">
        <v>278</v>
      </c>
      <c r="D90" s="44">
        <v>300</v>
      </c>
      <c r="E90" s="45">
        <f t="shared" si="2"/>
        <v>89.92805755395683</v>
      </c>
      <c r="F90" s="46">
        <v>25</v>
      </c>
      <c r="G90" s="46">
        <v>23</v>
      </c>
      <c r="H90" s="47">
        <v>2</v>
      </c>
    </row>
    <row r="91" spans="1:8" ht="15.75" customHeight="1">
      <c r="A91" s="282">
        <v>8</v>
      </c>
      <c r="B91" s="60" t="s">
        <v>150</v>
      </c>
      <c r="C91" s="61">
        <f>SUM(C92:C95)</f>
        <v>11967</v>
      </c>
      <c r="D91" s="61">
        <f>SUM(D92:D95)</f>
        <v>1751</v>
      </c>
      <c r="E91" s="72">
        <f aca="true" t="shared" si="3" ref="E91:E151">F91/C91*1000</f>
        <v>13.625720732013038</v>
      </c>
      <c r="F91" s="76">
        <f>SUM(F92:F95)</f>
        <v>163.05900000000003</v>
      </c>
      <c r="G91" s="76">
        <f>SUM(G92:G95)</f>
        <v>146.33500000000004</v>
      </c>
      <c r="H91" s="77">
        <f>SUM(H92:H95)</f>
        <v>0</v>
      </c>
    </row>
    <row r="92" spans="1:8" ht="15.75" customHeight="1">
      <c r="A92" s="425"/>
      <c r="B92" s="43" t="s">
        <v>101</v>
      </c>
      <c r="C92" s="30">
        <v>460</v>
      </c>
      <c r="D92" s="30">
        <v>100</v>
      </c>
      <c r="E92" s="31">
        <f t="shared" si="3"/>
        <v>17.82608695652174</v>
      </c>
      <c r="F92" s="32">
        <v>8.2</v>
      </c>
      <c r="G92" s="32">
        <v>7.7</v>
      </c>
      <c r="H92" s="33"/>
    </row>
    <row r="93" spans="1:8" ht="15.75" customHeight="1">
      <c r="A93" s="425"/>
      <c r="B93" s="43" t="s">
        <v>102</v>
      </c>
      <c r="C93" s="30">
        <v>7703</v>
      </c>
      <c r="D93" s="30">
        <v>1251</v>
      </c>
      <c r="E93" s="31">
        <f t="shared" si="3"/>
        <v>12.585745813319486</v>
      </c>
      <c r="F93" s="32">
        <v>96.948</v>
      </c>
      <c r="G93" s="32">
        <v>96.944</v>
      </c>
      <c r="H93" s="33"/>
    </row>
    <row r="94" spans="1:8" ht="15.75" customHeight="1">
      <c r="A94" s="437"/>
      <c r="B94" s="51" t="s">
        <v>103</v>
      </c>
      <c r="C94" s="35">
        <v>2660</v>
      </c>
      <c r="D94" s="35">
        <v>300</v>
      </c>
      <c r="E94" s="31">
        <f t="shared" si="3"/>
        <v>18.56766917293233</v>
      </c>
      <c r="F94" s="36">
        <v>49.39</v>
      </c>
      <c r="G94" s="36">
        <v>33.17</v>
      </c>
      <c r="H94" s="37"/>
    </row>
    <row r="95" spans="1:8" ht="15.75" customHeight="1">
      <c r="A95" s="280"/>
      <c r="B95" s="49" t="s">
        <v>104</v>
      </c>
      <c r="C95" s="44">
        <v>1144</v>
      </c>
      <c r="D95" s="44">
        <v>100</v>
      </c>
      <c r="E95" s="45">
        <f t="shared" si="3"/>
        <v>7.448426573426573</v>
      </c>
      <c r="F95" s="46">
        <v>8.521</v>
      </c>
      <c r="G95" s="46">
        <v>8.521</v>
      </c>
      <c r="H95" s="47"/>
    </row>
    <row r="96" spans="1:17" s="65" customFormat="1" ht="15.75" customHeight="1">
      <c r="A96" s="276">
        <v>9</v>
      </c>
      <c r="B96" s="38" t="s">
        <v>34</v>
      </c>
      <c r="C96" s="39">
        <f>SUM(C97:C97)</f>
        <v>460</v>
      </c>
      <c r="D96" s="39">
        <f>SUM(D97:D97)</f>
        <v>80</v>
      </c>
      <c r="E96" s="40">
        <f t="shared" si="3"/>
        <v>22.173913043478258</v>
      </c>
      <c r="F96" s="41">
        <f>SUM(F97:F97)</f>
        <v>10.2</v>
      </c>
      <c r="G96" s="41">
        <f>SUM(G97:G97)</f>
        <v>10.2</v>
      </c>
      <c r="H96" s="42">
        <f>SUM(H97:H97)</f>
        <v>0</v>
      </c>
      <c r="K96" s="66"/>
      <c r="L96" s="66"/>
      <c r="M96" s="66"/>
      <c r="N96" s="66"/>
      <c r="O96" s="66"/>
      <c r="P96" s="66"/>
      <c r="Q96" s="66"/>
    </row>
    <row r="97" spans="1:8" ht="15.75" customHeight="1">
      <c r="A97" s="280"/>
      <c r="B97" s="49" t="s">
        <v>104</v>
      </c>
      <c r="C97" s="44">
        <v>460</v>
      </c>
      <c r="D97" s="44">
        <v>80</v>
      </c>
      <c r="E97" s="45">
        <f t="shared" si="3"/>
        <v>22.173913043478258</v>
      </c>
      <c r="F97" s="46">
        <v>10.2</v>
      </c>
      <c r="G97" s="46">
        <v>10.2</v>
      </c>
      <c r="H97" s="47"/>
    </row>
    <row r="98" spans="1:8" ht="15.75" customHeight="1">
      <c r="A98" s="282">
        <v>10</v>
      </c>
      <c r="B98" s="60" t="s">
        <v>35</v>
      </c>
      <c r="C98" s="61">
        <f>SUM(C99:C101)</f>
        <v>2030</v>
      </c>
      <c r="D98" s="61">
        <f>SUM(D99:D101)</f>
        <v>350</v>
      </c>
      <c r="E98" s="72">
        <f t="shared" si="3"/>
        <v>22.857142857142858</v>
      </c>
      <c r="F98" s="76">
        <f>SUM(F99:F101)</f>
        <v>46.4</v>
      </c>
      <c r="G98" s="76">
        <f>SUM(G99:G101)</f>
        <v>42.5</v>
      </c>
      <c r="H98" s="77">
        <f>SUM(H99:H101)</f>
        <v>0</v>
      </c>
    </row>
    <row r="99" spans="1:8" ht="15.75" customHeight="1">
      <c r="A99" s="426"/>
      <c r="B99" s="51" t="s">
        <v>101</v>
      </c>
      <c r="C99" s="35">
        <v>1000</v>
      </c>
      <c r="D99" s="35">
        <v>150</v>
      </c>
      <c r="E99" s="31">
        <f t="shared" si="3"/>
        <v>22</v>
      </c>
      <c r="F99" s="36">
        <v>22</v>
      </c>
      <c r="G99" s="36">
        <v>20</v>
      </c>
      <c r="H99" s="37"/>
    </row>
    <row r="100" spans="1:8" ht="15.75" customHeight="1">
      <c r="A100" s="426"/>
      <c r="B100" s="51" t="s">
        <v>103</v>
      </c>
      <c r="C100" s="35">
        <v>530</v>
      </c>
      <c r="D100" s="35">
        <v>100</v>
      </c>
      <c r="E100" s="52">
        <f t="shared" si="3"/>
        <v>30.000000000000004</v>
      </c>
      <c r="F100" s="36">
        <v>15.9</v>
      </c>
      <c r="G100" s="36">
        <v>14</v>
      </c>
      <c r="H100" s="37"/>
    </row>
    <row r="101" spans="1:8" ht="15.75" customHeight="1">
      <c r="A101" s="280"/>
      <c r="B101" s="49" t="s">
        <v>102</v>
      </c>
      <c r="C101" s="44">
        <v>500</v>
      </c>
      <c r="D101" s="44">
        <v>100</v>
      </c>
      <c r="E101" s="45">
        <f t="shared" si="3"/>
        <v>17</v>
      </c>
      <c r="F101" s="46">
        <v>8.5</v>
      </c>
      <c r="G101" s="46">
        <v>8.5</v>
      </c>
      <c r="H101" s="47"/>
    </row>
    <row r="102" spans="1:8" ht="15.75" customHeight="1">
      <c r="A102" s="282">
        <v>11</v>
      </c>
      <c r="B102" s="60" t="s">
        <v>24</v>
      </c>
      <c r="C102" s="61">
        <f>SUM(C103:C108)</f>
        <v>13213</v>
      </c>
      <c r="D102" s="61">
        <f>SUM(D103:D108)</f>
        <v>2356</v>
      </c>
      <c r="E102" s="62">
        <f t="shared" si="3"/>
        <v>21.57829410429123</v>
      </c>
      <c r="F102" s="76">
        <f>SUM(F103:F108)</f>
        <v>285.11400000000003</v>
      </c>
      <c r="G102" s="76">
        <f>SUM(G103:G108)</f>
        <v>271.774</v>
      </c>
      <c r="H102" s="77">
        <f>SUM(H103:H108)</f>
        <v>6.98</v>
      </c>
    </row>
    <row r="103" spans="1:8" ht="15.75" customHeight="1">
      <c r="A103" s="283"/>
      <c r="B103" s="263" t="s">
        <v>99</v>
      </c>
      <c r="C103" s="78">
        <v>240</v>
      </c>
      <c r="D103" s="78">
        <v>100</v>
      </c>
      <c r="E103" s="62">
        <f t="shared" si="3"/>
        <v>28.958333333333332</v>
      </c>
      <c r="F103" s="79">
        <v>6.95</v>
      </c>
      <c r="G103" s="79">
        <v>6.95</v>
      </c>
      <c r="H103" s="80"/>
    </row>
    <row r="104" spans="1:8" ht="15.75" customHeight="1">
      <c r="A104" s="425"/>
      <c r="B104" s="43" t="s">
        <v>100</v>
      </c>
      <c r="C104" s="30">
        <v>3351</v>
      </c>
      <c r="D104" s="30">
        <v>570</v>
      </c>
      <c r="E104" s="31">
        <f t="shared" si="3"/>
        <v>14.401671142942403</v>
      </c>
      <c r="F104" s="32">
        <v>48.26</v>
      </c>
      <c r="G104" s="32">
        <v>48.26</v>
      </c>
      <c r="H104" s="33"/>
    </row>
    <row r="105" spans="1:8" ht="15.75" customHeight="1">
      <c r="A105" s="425"/>
      <c r="B105" s="43" t="s">
        <v>116</v>
      </c>
      <c r="C105" s="30">
        <v>2190</v>
      </c>
      <c r="D105" s="30">
        <v>250</v>
      </c>
      <c r="E105" s="31">
        <f t="shared" si="3"/>
        <v>17.461187214611872</v>
      </c>
      <c r="F105" s="32">
        <v>38.24</v>
      </c>
      <c r="G105" s="32">
        <v>36.29</v>
      </c>
      <c r="H105" s="33"/>
    </row>
    <row r="106" spans="1:8" ht="15.75" customHeight="1">
      <c r="A106" s="425"/>
      <c r="B106" s="43" t="s">
        <v>102</v>
      </c>
      <c r="C106" s="30">
        <v>2226</v>
      </c>
      <c r="D106" s="30">
        <v>466</v>
      </c>
      <c r="E106" s="31">
        <f t="shared" si="3"/>
        <v>19.512129380053906</v>
      </c>
      <c r="F106" s="32">
        <v>43.434</v>
      </c>
      <c r="G106" s="32">
        <v>43.434</v>
      </c>
      <c r="H106" s="33"/>
    </row>
    <row r="107" spans="1:8" ht="15.75" customHeight="1">
      <c r="A107" s="425"/>
      <c r="B107" s="43" t="s">
        <v>103</v>
      </c>
      <c r="C107" s="30">
        <v>1360</v>
      </c>
      <c r="D107" s="30">
        <v>270</v>
      </c>
      <c r="E107" s="31">
        <f t="shared" si="3"/>
        <v>31.94852941176471</v>
      </c>
      <c r="F107" s="32">
        <v>43.45</v>
      </c>
      <c r="G107" s="32">
        <v>39.04</v>
      </c>
      <c r="H107" s="33"/>
    </row>
    <row r="108" spans="1:8" ht="15.75" customHeight="1">
      <c r="A108" s="280"/>
      <c r="B108" s="49" t="s">
        <v>104</v>
      </c>
      <c r="C108" s="44">
        <v>3846</v>
      </c>
      <c r="D108" s="44">
        <v>700</v>
      </c>
      <c r="E108" s="45">
        <f t="shared" si="3"/>
        <v>27.243889755590224</v>
      </c>
      <c r="F108" s="46">
        <v>104.78</v>
      </c>
      <c r="G108" s="46">
        <v>97.8</v>
      </c>
      <c r="H108" s="47">
        <v>6.98</v>
      </c>
    </row>
    <row r="109" spans="1:17" s="65" customFormat="1" ht="15.75" customHeight="1">
      <c r="A109" s="282">
        <v>12</v>
      </c>
      <c r="B109" s="60" t="s">
        <v>63</v>
      </c>
      <c r="C109" s="61">
        <f>SUM(C110:C114)</f>
        <v>45052</v>
      </c>
      <c r="D109" s="61">
        <f>SUM(D110:D114)</f>
        <v>9302</v>
      </c>
      <c r="E109" s="72">
        <f t="shared" si="3"/>
        <v>15.205451478291753</v>
      </c>
      <c r="F109" s="76">
        <f>SUM(F110:F114)</f>
        <v>685.0360000000001</v>
      </c>
      <c r="G109" s="76">
        <f>SUM(G110:G114)</f>
        <v>661.503</v>
      </c>
      <c r="H109" s="77">
        <f>SUM(H110:H114)</f>
        <v>1.5</v>
      </c>
      <c r="K109" s="66"/>
      <c r="L109" s="66"/>
      <c r="M109" s="66"/>
      <c r="N109" s="66"/>
      <c r="O109" s="66"/>
      <c r="P109" s="66"/>
      <c r="Q109" s="66"/>
    </row>
    <row r="110" spans="1:8" ht="15.75" customHeight="1">
      <c r="A110" s="425"/>
      <c r="B110" s="43" t="s">
        <v>126</v>
      </c>
      <c r="C110" s="30">
        <v>3330</v>
      </c>
      <c r="D110" s="30">
        <v>870</v>
      </c>
      <c r="E110" s="31">
        <f t="shared" si="3"/>
        <v>18.6984984984985</v>
      </c>
      <c r="F110" s="32">
        <v>62.266</v>
      </c>
      <c r="G110" s="32">
        <v>42.083</v>
      </c>
      <c r="H110" s="33"/>
    </row>
    <row r="111" spans="1:8" ht="15.75" customHeight="1">
      <c r="A111" s="425"/>
      <c r="B111" s="43" t="s">
        <v>100</v>
      </c>
      <c r="C111" s="30">
        <v>8899</v>
      </c>
      <c r="D111" s="30">
        <v>900</v>
      </c>
      <c r="E111" s="31">
        <f t="shared" si="3"/>
        <v>5.778177323294753</v>
      </c>
      <c r="F111" s="32">
        <v>51.42</v>
      </c>
      <c r="G111" s="32">
        <v>51.42</v>
      </c>
      <c r="H111" s="33"/>
    </row>
    <row r="112" spans="1:8" ht="15.75" customHeight="1">
      <c r="A112" s="425"/>
      <c r="B112" s="43" t="s">
        <v>101</v>
      </c>
      <c r="C112" s="30">
        <v>3460</v>
      </c>
      <c r="D112" s="30">
        <v>550</v>
      </c>
      <c r="E112" s="31">
        <f t="shared" si="3"/>
        <v>17.10982658959538</v>
      </c>
      <c r="F112" s="32">
        <v>59.2</v>
      </c>
      <c r="G112" s="32">
        <v>57.35</v>
      </c>
      <c r="H112" s="33"/>
    </row>
    <row r="113" spans="1:10" ht="15.75" customHeight="1">
      <c r="A113" s="425"/>
      <c r="B113" s="43" t="s">
        <v>102</v>
      </c>
      <c r="C113" s="30">
        <f>5941+200</f>
        <v>6141</v>
      </c>
      <c r="D113" s="30">
        <f>40+1100</f>
        <v>1140</v>
      </c>
      <c r="E113" s="31">
        <f t="shared" si="3"/>
        <v>14.88682624979645</v>
      </c>
      <c r="F113" s="32">
        <f>3.5+87.92</f>
        <v>91.42</v>
      </c>
      <c r="G113" s="32">
        <f>3.5+87.92</f>
        <v>91.42</v>
      </c>
      <c r="H113" s="33"/>
      <c r="J113" s="6"/>
    </row>
    <row r="114" spans="1:8" ht="15.75" customHeight="1">
      <c r="A114" s="280"/>
      <c r="B114" s="49" t="s">
        <v>104</v>
      </c>
      <c r="C114" s="44">
        <v>23222</v>
      </c>
      <c r="D114" s="44">
        <v>5842</v>
      </c>
      <c r="E114" s="45">
        <f t="shared" si="3"/>
        <v>18.11773318404961</v>
      </c>
      <c r="F114" s="46">
        <v>420.73</v>
      </c>
      <c r="G114" s="46">
        <v>419.23</v>
      </c>
      <c r="H114" s="47">
        <v>1.5</v>
      </c>
    </row>
    <row r="115" spans="1:8" ht="15.75" customHeight="1">
      <c r="A115" s="282">
        <v>13</v>
      </c>
      <c r="B115" s="60" t="s">
        <v>187</v>
      </c>
      <c r="C115" s="61">
        <f>SUM(C116:C117)</f>
        <v>179</v>
      </c>
      <c r="D115" s="61">
        <f>SUM(D116:D117)</f>
        <v>0.8500000000000001</v>
      </c>
      <c r="E115" s="72">
        <f t="shared" si="3"/>
        <v>11.46927374301676</v>
      </c>
      <c r="F115" s="61">
        <f>SUM(F116:F117)</f>
        <v>2.053</v>
      </c>
      <c r="G115" s="61">
        <f>SUM(G116:G117)</f>
        <v>0.85</v>
      </c>
      <c r="H115" s="63">
        <f>SUM(H116:H117)</f>
        <v>1.2029999999999998</v>
      </c>
    </row>
    <row r="116" spans="1:8" ht="15.75" customHeight="1">
      <c r="A116" s="283"/>
      <c r="B116" s="263" t="s">
        <v>99</v>
      </c>
      <c r="C116" s="78">
        <v>48</v>
      </c>
      <c r="D116" s="78">
        <v>0.05</v>
      </c>
      <c r="E116" s="62">
        <f t="shared" si="3"/>
        <v>2.8750000000000004</v>
      </c>
      <c r="F116" s="78">
        <v>0.138</v>
      </c>
      <c r="G116" s="78"/>
      <c r="H116" s="439">
        <v>0.138</v>
      </c>
    </row>
    <row r="117" spans="1:8" ht="15.75" customHeight="1">
      <c r="A117" s="280"/>
      <c r="B117" s="59" t="s">
        <v>102</v>
      </c>
      <c r="C117" s="44">
        <v>131</v>
      </c>
      <c r="D117" s="44">
        <v>0.8</v>
      </c>
      <c r="E117" s="45">
        <f t="shared" si="3"/>
        <v>14.618320610687022</v>
      </c>
      <c r="F117" s="46">
        <v>1.915</v>
      </c>
      <c r="G117" s="46">
        <v>0.85</v>
      </c>
      <c r="H117" s="47">
        <v>1.065</v>
      </c>
    </row>
    <row r="118" spans="1:8" ht="15.75" customHeight="1">
      <c r="A118" s="276">
        <v>14</v>
      </c>
      <c r="B118" s="38" t="s">
        <v>210</v>
      </c>
      <c r="C118" s="39">
        <f>SUM(C119:C119)</f>
        <v>10</v>
      </c>
      <c r="D118" s="39">
        <f>SUM(D119:D119)</f>
        <v>0.1</v>
      </c>
      <c r="E118" s="40">
        <f t="shared" si="3"/>
        <v>24</v>
      </c>
      <c r="F118" s="41">
        <f>SUM(F119:F119)</f>
        <v>0.24</v>
      </c>
      <c r="G118" s="41">
        <f>SUM(G119:G119)</f>
        <v>0.24</v>
      </c>
      <c r="H118" s="42">
        <f>SUM(H119:H119)</f>
        <v>0</v>
      </c>
    </row>
    <row r="119" spans="1:8" ht="15.75" customHeight="1">
      <c r="A119" s="280"/>
      <c r="B119" s="59" t="s">
        <v>103</v>
      </c>
      <c r="C119" s="44">
        <v>10</v>
      </c>
      <c r="D119" s="44">
        <v>0.1</v>
      </c>
      <c r="E119" s="45">
        <f t="shared" si="3"/>
        <v>24</v>
      </c>
      <c r="F119" s="46">
        <v>0.24</v>
      </c>
      <c r="G119" s="46">
        <v>0.24</v>
      </c>
      <c r="H119" s="47"/>
    </row>
    <row r="120" spans="1:8" ht="15.75" customHeight="1">
      <c r="A120" s="282">
        <v>15</v>
      </c>
      <c r="B120" s="60" t="s">
        <v>36</v>
      </c>
      <c r="C120" s="61">
        <f>SUM(C121:C124)</f>
        <v>578</v>
      </c>
      <c r="D120" s="61">
        <f>SUM(D121:D124)</f>
        <v>156</v>
      </c>
      <c r="E120" s="72">
        <f t="shared" si="3"/>
        <v>8.742214532871973</v>
      </c>
      <c r="F120" s="76">
        <f>SUM(F121:F124)</f>
        <v>5.053</v>
      </c>
      <c r="G120" s="76">
        <f>SUM(G121:G124)</f>
        <v>5.053</v>
      </c>
      <c r="H120" s="77">
        <f>SUM(H121:H124)</f>
        <v>0</v>
      </c>
    </row>
    <row r="121" spans="1:8" ht="15.75" customHeight="1">
      <c r="A121" s="278"/>
      <c r="B121" s="53" t="s">
        <v>100</v>
      </c>
      <c r="C121" s="54">
        <v>30</v>
      </c>
      <c r="D121" s="54">
        <v>10</v>
      </c>
      <c r="E121" s="55">
        <v>5.333333333333333</v>
      </c>
      <c r="F121" s="56">
        <v>0.16</v>
      </c>
      <c r="G121" s="56">
        <v>0.16</v>
      </c>
      <c r="H121" s="57"/>
    </row>
    <row r="122" spans="1:8" ht="15.75" customHeight="1">
      <c r="A122" s="426"/>
      <c r="B122" s="51" t="s">
        <v>103</v>
      </c>
      <c r="C122" s="35">
        <v>285</v>
      </c>
      <c r="D122" s="35">
        <v>27</v>
      </c>
      <c r="E122" s="52">
        <f t="shared" si="3"/>
        <v>4.701754385964913</v>
      </c>
      <c r="F122" s="36">
        <v>1.34</v>
      </c>
      <c r="G122" s="36">
        <v>1.34</v>
      </c>
      <c r="H122" s="37"/>
    </row>
    <row r="123" spans="1:8" ht="15.75" customHeight="1">
      <c r="A123" s="446"/>
      <c r="B123" s="51" t="s">
        <v>102</v>
      </c>
      <c r="C123" s="35">
        <v>215</v>
      </c>
      <c r="D123" s="35">
        <v>100</v>
      </c>
      <c r="E123" s="52">
        <f t="shared" si="3"/>
        <v>13.953488372093023</v>
      </c>
      <c r="F123" s="36">
        <v>3</v>
      </c>
      <c r="G123" s="36">
        <v>3</v>
      </c>
      <c r="H123" s="37"/>
    </row>
    <row r="124" spans="1:8" ht="15.75" customHeight="1">
      <c r="A124" s="280"/>
      <c r="B124" s="49" t="s">
        <v>104</v>
      </c>
      <c r="C124" s="44">
        <v>48</v>
      </c>
      <c r="D124" s="44">
        <v>19</v>
      </c>
      <c r="E124" s="45">
        <f t="shared" si="3"/>
        <v>11.520833333333334</v>
      </c>
      <c r="F124" s="46">
        <v>0.553</v>
      </c>
      <c r="G124" s="46">
        <v>0.553</v>
      </c>
      <c r="H124" s="47"/>
    </row>
    <row r="125" spans="1:8" ht="15.75" customHeight="1">
      <c r="A125" s="282">
        <v>16</v>
      </c>
      <c r="B125" s="60" t="s">
        <v>25</v>
      </c>
      <c r="C125" s="61">
        <f>SUM(C126:C126)</f>
        <v>1217</v>
      </c>
      <c r="D125" s="61">
        <f>SUM(D126:D126)</f>
        <v>231</v>
      </c>
      <c r="E125" s="72">
        <f t="shared" si="3"/>
        <v>12.166803615447822</v>
      </c>
      <c r="F125" s="76">
        <f>SUM(F126:F126)</f>
        <v>14.806999999999999</v>
      </c>
      <c r="G125" s="76">
        <f>SUM(G126:G126)</f>
        <v>13.832</v>
      </c>
      <c r="H125" s="77">
        <f>SUM(H126:H126)</f>
        <v>0.975</v>
      </c>
    </row>
    <row r="126" spans="1:8" ht="15" customHeight="1">
      <c r="A126" s="280"/>
      <c r="B126" s="59" t="s">
        <v>102</v>
      </c>
      <c r="C126" s="44">
        <f>792+425</f>
        <v>1217</v>
      </c>
      <c r="D126" s="44">
        <f>125+106</f>
        <v>231</v>
      </c>
      <c r="E126" s="45">
        <f t="shared" si="3"/>
        <v>12.166803615447822</v>
      </c>
      <c r="F126" s="46">
        <f>6.735+8.072</f>
        <v>14.806999999999999</v>
      </c>
      <c r="G126" s="46">
        <f>7.472+6.36</f>
        <v>13.832</v>
      </c>
      <c r="H126" s="47">
        <f>0.6+0.375</f>
        <v>0.975</v>
      </c>
    </row>
    <row r="127" spans="1:17" ht="15.75" customHeight="1">
      <c r="A127" s="282">
        <v>17</v>
      </c>
      <c r="B127" s="60" t="s">
        <v>26</v>
      </c>
      <c r="C127" s="61">
        <f>SUM(C128:C129)</f>
        <v>423</v>
      </c>
      <c r="D127" s="61">
        <f>SUM(D128:D129)</f>
        <v>248.22</v>
      </c>
      <c r="E127" s="72">
        <f t="shared" si="3"/>
        <v>27.810874704491724</v>
      </c>
      <c r="F127" s="76">
        <f>SUM(F128:F129)</f>
        <v>11.764</v>
      </c>
      <c r="G127" s="76">
        <f>SUM(G128:G129)</f>
        <v>11.674</v>
      </c>
      <c r="H127" s="77">
        <f>SUM(H128:H129)</f>
        <v>0</v>
      </c>
      <c r="K127" s="5"/>
      <c r="L127" s="5"/>
      <c r="M127" s="5"/>
      <c r="N127" s="5"/>
      <c r="O127" s="5"/>
      <c r="P127" s="5"/>
      <c r="Q127" s="5"/>
    </row>
    <row r="128" spans="1:17" ht="15.75" customHeight="1">
      <c r="A128" s="425"/>
      <c r="B128" s="43" t="s">
        <v>103</v>
      </c>
      <c r="C128" s="30">
        <v>135</v>
      </c>
      <c r="D128" s="30">
        <v>0.22</v>
      </c>
      <c r="E128" s="31">
        <f t="shared" si="3"/>
        <v>15.111111111111112</v>
      </c>
      <c r="F128" s="32">
        <v>2.04</v>
      </c>
      <c r="G128" s="32">
        <v>1.95</v>
      </c>
      <c r="H128" s="33"/>
      <c r="K128" s="5"/>
      <c r="L128" s="5"/>
      <c r="M128" s="5"/>
      <c r="N128" s="5"/>
      <c r="O128" s="5"/>
      <c r="P128" s="5"/>
      <c r="Q128" s="5"/>
    </row>
    <row r="129" spans="1:17" ht="15.75" customHeight="1">
      <c r="A129" s="280"/>
      <c r="B129" s="49" t="s">
        <v>104</v>
      </c>
      <c r="C129" s="44">
        <v>288</v>
      </c>
      <c r="D129" s="44">
        <v>248</v>
      </c>
      <c r="E129" s="45">
        <f t="shared" si="3"/>
        <v>33.76388888888889</v>
      </c>
      <c r="F129" s="46">
        <v>9.724</v>
      </c>
      <c r="G129" s="46">
        <v>9.724</v>
      </c>
      <c r="H129" s="47"/>
      <c r="K129" s="5"/>
      <c r="L129" s="5"/>
      <c r="M129" s="5"/>
      <c r="N129" s="5"/>
      <c r="O129" s="5"/>
      <c r="P129" s="5"/>
      <c r="Q129" s="5"/>
    </row>
    <row r="130" spans="1:17" ht="15.75" customHeight="1">
      <c r="A130" s="276">
        <v>18</v>
      </c>
      <c r="B130" s="253" t="s">
        <v>88</v>
      </c>
      <c r="C130" s="254">
        <f>SUM(C131:C131)</f>
        <v>12</v>
      </c>
      <c r="D130" s="254">
        <f>SUM(D131:D131)</f>
        <v>0.3</v>
      </c>
      <c r="E130" s="264">
        <f t="shared" si="3"/>
        <v>49.99999999999999</v>
      </c>
      <c r="F130" s="41">
        <f>SUM(F131:F131)</f>
        <v>0.6</v>
      </c>
      <c r="G130" s="41">
        <f>SUM(G131:G131)</f>
        <v>0.6</v>
      </c>
      <c r="H130" s="42">
        <f>SUM(H131:H131)</f>
        <v>0</v>
      </c>
      <c r="K130" s="5"/>
      <c r="L130" s="5"/>
      <c r="M130" s="5"/>
      <c r="N130" s="5"/>
      <c r="O130" s="5"/>
      <c r="P130" s="5"/>
      <c r="Q130" s="5"/>
    </row>
    <row r="131" spans="1:17" ht="15.75" customHeight="1">
      <c r="A131" s="285"/>
      <c r="B131" s="256" t="s">
        <v>102</v>
      </c>
      <c r="C131" s="257">
        <v>12</v>
      </c>
      <c r="D131" s="257">
        <v>0.3</v>
      </c>
      <c r="E131" s="258">
        <f t="shared" si="3"/>
        <v>49.99999999999999</v>
      </c>
      <c r="F131" s="46">
        <v>0.6</v>
      </c>
      <c r="G131" s="46">
        <v>0.6</v>
      </c>
      <c r="H131" s="47"/>
      <c r="K131" s="5"/>
      <c r="L131" s="5"/>
      <c r="M131" s="5"/>
      <c r="N131" s="5"/>
      <c r="O131" s="5"/>
      <c r="P131" s="5"/>
      <c r="Q131" s="5"/>
    </row>
    <row r="132" spans="1:17" ht="15.75" customHeight="1">
      <c r="A132" s="282">
        <v>19</v>
      </c>
      <c r="B132" s="60" t="s">
        <v>27</v>
      </c>
      <c r="C132" s="61">
        <f>SUM(C133:C134)</f>
        <v>237</v>
      </c>
      <c r="D132" s="61">
        <f>SUM(D133:D134)</f>
        <v>0.52</v>
      </c>
      <c r="E132" s="72">
        <f t="shared" si="3"/>
        <v>26.11392405063291</v>
      </c>
      <c r="F132" s="76">
        <f>SUM(F133:F134)</f>
        <v>6.189</v>
      </c>
      <c r="G132" s="76">
        <f>SUM(G133:G134)</f>
        <v>6.025</v>
      </c>
      <c r="H132" s="77">
        <f>SUM(H133:H134)</f>
        <v>0.159</v>
      </c>
      <c r="K132" s="5"/>
      <c r="L132" s="5"/>
      <c r="M132" s="5"/>
      <c r="N132" s="5"/>
      <c r="O132" s="5"/>
      <c r="P132" s="5"/>
      <c r="Q132" s="5"/>
    </row>
    <row r="133" spans="1:17" ht="15.75" customHeight="1">
      <c r="A133" s="425"/>
      <c r="B133" s="43" t="s">
        <v>103</v>
      </c>
      <c r="C133" s="30">
        <v>113</v>
      </c>
      <c r="D133" s="30">
        <v>0.22</v>
      </c>
      <c r="E133" s="31">
        <f t="shared" si="3"/>
        <v>10.876106194690266</v>
      </c>
      <c r="F133" s="32">
        <v>1.229</v>
      </c>
      <c r="G133" s="32">
        <v>1.065</v>
      </c>
      <c r="H133" s="33">
        <v>0.159</v>
      </c>
      <c r="K133" s="5"/>
      <c r="L133" s="5"/>
      <c r="M133" s="5"/>
      <c r="N133" s="5"/>
      <c r="O133" s="5"/>
      <c r="P133" s="5"/>
      <c r="Q133" s="5"/>
    </row>
    <row r="134" spans="1:17" ht="15.75" customHeight="1">
      <c r="A134" s="280"/>
      <c r="B134" s="49" t="s">
        <v>104</v>
      </c>
      <c r="C134" s="44">
        <v>124</v>
      </c>
      <c r="D134" s="44">
        <v>0.3</v>
      </c>
      <c r="E134" s="45">
        <f t="shared" si="3"/>
        <v>40</v>
      </c>
      <c r="F134" s="46">
        <v>4.96</v>
      </c>
      <c r="G134" s="46">
        <v>4.96</v>
      </c>
      <c r="H134" s="47"/>
      <c r="K134" s="5"/>
      <c r="L134" s="5"/>
      <c r="M134" s="5"/>
      <c r="N134" s="5"/>
      <c r="O134" s="5"/>
      <c r="P134" s="5"/>
      <c r="Q134" s="5"/>
    </row>
    <row r="135" spans="1:17" ht="15.75" customHeight="1">
      <c r="A135" s="276">
        <v>20</v>
      </c>
      <c r="B135" s="38" t="s">
        <v>218</v>
      </c>
      <c r="C135" s="39">
        <f>SUM(C136)</f>
        <v>164</v>
      </c>
      <c r="D135" s="39">
        <f>SUM(D136)</f>
        <v>1</v>
      </c>
      <c r="E135" s="40">
        <f t="shared" si="3"/>
        <v>8</v>
      </c>
      <c r="F135" s="41">
        <f>SUM(F136)</f>
        <v>1.312</v>
      </c>
      <c r="G135" s="41">
        <f>SUM(G136)</f>
        <v>1.312</v>
      </c>
      <c r="H135" s="42">
        <f>SUM(H136)</f>
        <v>0</v>
      </c>
      <c r="K135" s="5"/>
      <c r="L135" s="5"/>
      <c r="M135" s="5"/>
      <c r="N135" s="5"/>
      <c r="O135" s="5"/>
      <c r="P135" s="5"/>
      <c r="Q135" s="5"/>
    </row>
    <row r="136" spans="1:17" ht="15.75" customHeight="1">
      <c r="A136" s="280"/>
      <c r="B136" s="49" t="s">
        <v>104</v>
      </c>
      <c r="C136" s="44">
        <v>164</v>
      </c>
      <c r="D136" s="44">
        <v>1</v>
      </c>
      <c r="E136" s="45">
        <f t="shared" si="3"/>
        <v>8</v>
      </c>
      <c r="F136" s="46">
        <v>1.312</v>
      </c>
      <c r="G136" s="46">
        <v>1.312</v>
      </c>
      <c r="H136" s="47"/>
      <c r="K136" s="448"/>
      <c r="L136" s="5"/>
      <c r="M136" s="5"/>
      <c r="N136" s="5"/>
      <c r="O136" s="5"/>
      <c r="P136" s="5"/>
      <c r="Q136" s="5"/>
    </row>
    <row r="137" spans="1:17" ht="15.75" customHeight="1">
      <c r="A137" s="278">
        <v>21</v>
      </c>
      <c r="B137" s="133" t="s">
        <v>219</v>
      </c>
      <c r="C137" s="21">
        <f>SUM(C138)</f>
        <v>18</v>
      </c>
      <c r="D137" s="21">
        <f>SUM(D138)</f>
        <v>1.5</v>
      </c>
      <c r="E137" s="142">
        <f t="shared" si="3"/>
        <v>11.11111111111111</v>
      </c>
      <c r="F137" s="22">
        <f>SUM(F138)</f>
        <v>0.2</v>
      </c>
      <c r="G137" s="22">
        <f>SUM(G138)</f>
        <v>0.2</v>
      </c>
      <c r="H137" s="23">
        <f>SUM(H138)</f>
        <v>0</v>
      </c>
      <c r="K137" s="448"/>
      <c r="L137" s="5"/>
      <c r="M137" s="5"/>
      <c r="N137" s="5"/>
      <c r="O137" s="5"/>
      <c r="P137" s="5"/>
      <c r="Q137" s="5"/>
    </row>
    <row r="138" spans="1:17" ht="15.75" customHeight="1">
      <c r="A138" s="280"/>
      <c r="B138" s="49" t="s">
        <v>102</v>
      </c>
      <c r="C138" s="44">
        <v>18</v>
      </c>
      <c r="D138" s="44">
        <v>1.5</v>
      </c>
      <c r="E138" s="45">
        <f t="shared" si="3"/>
        <v>11.11111111111111</v>
      </c>
      <c r="F138" s="46">
        <v>0.2</v>
      </c>
      <c r="G138" s="46">
        <v>0.2</v>
      </c>
      <c r="H138" s="47"/>
      <c r="K138" s="448"/>
      <c r="L138" s="5"/>
      <c r="M138" s="5"/>
      <c r="N138" s="5"/>
      <c r="O138" s="5"/>
      <c r="P138" s="5"/>
      <c r="Q138" s="5"/>
    </row>
    <row r="139" spans="1:17" ht="15.75" customHeight="1">
      <c r="A139" s="282">
        <v>22</v>
      </c>
      <c r="B139" s="60" t="s">
        <v>57</v>
      </c>
      <c r="C139" s="61">
        <f>SUM(C140:C140)</f>
        <v>125</v>
      </c>
      <c r="D139" s="61">
        <f>SUM(D140:D140)</f>
        <v>2</v>
      </c>
      <c r="E139" s="72">
        <f t="shared" si="3"/>
        <v>31</v>
      </c>
      <c r="F139" s="76">
        <f>SUM(F140:F140)</f>
        <v>3.875</v>
      </c>
      <c r="G139" s="76">
        <f>SUM(G140:G140)</f>
        <v>3.875</v>
      </c>
      <c r="H139" s="77">
        <f>SUM(H140:H140)</f>
        <v>0</v>
      </c>
      <c r="K139" s="5"/>
      <c r="L139" s="5"/>
      <c r="M139" s="5"/>
      <c r="N139" s="5"/>
      <c r="O139" s="5"/>
      <c r="P139" s="5"/>
      <c r="Q139" s="5"/>
    </row>
    <row r="140" spans="1:17" ht="15.75" customHeight="1">
      <c r="A140" s="280"/>
      <c r="B140" s="59" t="s">
        <v>103</v>
      </c>
      <c r="C140" s="44">
        <v>125</v>
      </c>
      <c r="D140" s="44">
        <v>2</v>
      </c>
      <c r="E140" s="45">
        <f t="shared" si="3"/>
        <v>31</v>
      </c>
      <c r="F140" s="46">
        <v>3.875</v>
      </c>
      <c r="G140" s="46">
        <v>3.875</v>
      </c>
      <c r="H140" s="47"/>
      <c r="K140" s="5"/>
      <c r="L140" s="5"/>
      <c r="M140" s="5"/>
      <c r="N140" s="5"/>
      <c r="O140" s="5"/>
      <c r="P140" s="5"/>
      <c r="Q140" s="5"/>
    </row>
    <row r="141" spans="1:17" ht="15.75" customHeight="1">
      <c r="A141" s="282">
        <v>23</v>
      </c>
      <c r="B141" s="60" t="s">
        <v>37</v>
      </c>
      <c r="C141" s="61">
        <f>SUM(C142:C147)</f>
        <v>11526</v>
      </c>
      <c r="D141" s="61">
        <f>SUM(D142:D147)</f>
        <v>148.6</v>
      </c>
      <c r="E141" s="72">
        <f t="shared" si="3"/>
        <v>7.997310428596216</v>
      </c>
      <c r="F141" s="76">
        <f>SUM(F142:F147)</f>
        <v>92.17699999999999</v>
      </c>
      <c r="G141" s="76">
        <f>SUM(G142:G147)</f>
        <v>73.548</v>
      </c>
      <c r="H141" s="77">
        <f>SUM(H142:H147)</f>
        <v>17.92</v>
      </c>
      <c r="K141" s="5"/>
      <c r="L141" s="5"/>
      <c r="M141" s="5"/>
      <c r="N141" s="5"/>
      <c r="O141" s="5"/>
      <c r="P141" s="5"/>
      <c r="Q141" s="5"/>
    </row>
    <row r="142" spans="1:17" ht="15.75" customHeight="1">
      <c r="A142" s="283"/>
      <c r="B142" s="263" t="s">
        <v>126</v>
      </c>
      <c r="C142" s="78">
        <v>392</v>
      </c>
      <c r="D142" s="78">
        <v>4</v>
      </c>
      <c r="E142" s="62">
        <f t="shared" si="3"/>
        <v>0.20153061224489796</v>
      </c>
      <c r="F142" s="79">
        <v>0.079</v>
      </c>
      <c r="G142" s="79">
        <v>0.079</v>
      </c>
      <c r="H142" s="80"/>
      <c r="K142" s="5"/>
      <c r="L142" s="5"/>
      <c r="M142" s="5"/>
      <c r="N142" s="5"/>
      <c r="O142" s="5"/>
      <c r="P142" s="5"/>
      <c r="Q142" s="5"/>
    </row>
    <row r="143" spans="1:17" ht="15.75" customHeight="1">
      <c r="A143" s="425"/>
      <c r="B143" s="43" t="s">
        <v>100</v>
      </c>
      <c r="C143" s="30">
        <v>3920</v>
      </c>
      <c r="D143" s="30">
        <v>72</v>
      </c>
      <c r="E143" s="31">
        <f t="shared" si="3"/>
        <v>10.385204081632654</v>
      </c>
      <c r="F143" s="32">
        <v>40.71</v>
      </c>
      <c r="G143" s="32">
        <v>40.71</v>
      </c>
      <c r="H143" s="33"/>
      <c r="K143" s="5"/>
      <c r="L143" s="5"/>
      <c r="M143" s="5"/>
      <c r="N143" s="5"/>
      <c r="O143" s="5"/>
      <c r="P143" s="5"/>
      <c r="Q143" s="5"/>
    </row>
    <row r="144" spans="1:17" ht="15.75" customHeight="1">
      <c r="A144" s="445"/>
      <c r="B144" s="51" t="s">
        <v>116</v>
      </c>
      <c r="C144" s="35">
        <v>1500</v>
      </c>
      <c r="D144" s="35">
        <v>11</v>
      </c>
      <c r="E144" s="31">
        <f t="shared" si="3"/>
        <v>7</v>
      </c>
      <c r="F144" s="36">
        <v>10.5</v>
      </c>
      <c r="G144" s="36">
        <v>1.5</v>
      </c>
      <c r="H144" s="37">
        <v>9</v>
      </c>
      <c r="K144" s="5"/>
      <c r="L144" s="5"/>
      <c r="M144" s="5"/>
      <c r="N144" s="5"/>
      <c r="O144" s="5"/>
      <c r="P144" s="5"/>
      <c r="Q144" s="5"/>
    </row>
    <row r="145" spans="1:17" ht="15.75" customHeight="1">
      <c r="A145" s="426"/>
      <c r="B145" s="51" t="s">
        <v>103</v>
      </c>
      <c r="C145" s="35">
        <v>553</v>
      </c>
      <c r="D145" s="35">
        <v>7.6</v>
      </c>
      <c r="E145" s="31">
        <f t="shared" si="3"/>
        <v>7.2947558770343575</v>
      </c>
      <c r="F145" s="36">
        <v>4.034</v>
      </c>
      <c r="G145" s="36">
        <v>3.325</v>
      </c>
      <c r="H145" s="37"/>
      <c r="K145" s="5"/>
      <c r="L145" s="5"/>
      <c r="M145" s="5"/>
      <c r="N145" s="5"/>
      <c r="O145" s="5"/>
      <c r="P145" s="5"/>
      <c r="Q145" s="5"/>
    </row>
    <row r="146" spans="1:17" ht="15.75" customHeight="1">
      <c r="A146" s="446"/>
      <c r="B146" s="51" t="s">
        <v>102</v>
      </c>
      <c r="C146" s="35">
        <v>533</v>
      </c>
      <c r="D146" s="35">
        <v>11</v>
      </c>
      <c r="E146" s="52">
        <f t="shared" si="3"/>
        <v>8.142589118198874</v>
      </c>
      <c r="F146" s="36">
        <v>4.34</v>
      </c>
      <c r="G146" s="36">
        <v>0.67</v>
      </c>
      <c r="H146" s="37">
        <v>3.67</v>
      </c>
      <c r="K146" s="5"/>
      <c r="L146" s="5"/>
      <c r="M146" s="5"/>
      <c r="N146" s="5"/>
      <c r="O146" s="5"/>
      <c r="P146" s="5"/>
      <c r="Q146" s="5"/>
    </row>
    <row r="147" spans="1:17" ht="15.75" customHeight="1">
      <c r="A147" s="280"/>
      <c r="B147" s="49" t="s">
        <v>104</v>
      </c>
      <c r="C147" s="44">
        <v>4628</v>
      </c>
      <c r="D147" s="44">
        <v>43</v>
      </c>
      <c r="E147" s="45">
        <f t="shared" si="3"/>
        <v>7.025496974935177</v>
      </c>
      <c r="F147" s="46">
        <v>32.514</v>
      </c>
      <c r="G147" s="46">
        <v>27.264</v>
      </c>
      <c r="H147" s="47">
        <v>5.25</v>
      </c>
      <c r="K147" s="5"/>
      <c r="L147" s="5"/>
      <c r="M147" s="5"/>
      <c r="N147" s="5"/>
      <c r="O147" s="5"/>
      <c r="P147" s="5"/>
      <c r="Q147" s="5"/>
    </row>
    <row r="148" spans="1:8" ht="15.75" customHeight="1">
      <c r="A148" s="282">
        <v>24</v>
      </c>
      <c r="B148" s="60" t="s">
        <v>43</v>
      </c>
      <c r="C148" s="61">
        <f>SUM(C149:C151)</f>
        <v>568</v>
      </c>
      <c r="D148" s="61">
        <f>SUM(D149:D151)</f>
        <v>6.5</v>
      </c>
      <c r="E148" s="72">
        <f t="shared" si="3"/>
        <v>13.903169014084508</v>
      </c>
      <c r="F148" s="76">
        <f>SUM(F149:F151)</f>
        <v>7.897</v>
      </c>
      <c r="G148" s="76">
        <f>SUM(G149:G151)</f>
        <v>7.892</v>
      </c>
      <c r="H148" s="77">
        <f>SUM(H149:H151)</f>
        <v>0</v>
      </c>
    </row>
    <row r="149" spans="1:8" ht="15.75" customHeight="1">
      <c r="A149" s="281"/>
      <c r="B149" s="53" t="s">
        <v>100</v>
      </c>
      <c r="C149" s="54">
        <v>41</v>
      </c>
      <c r="D149" s="54">
        <v>0.5</v>
      </c>
      <c r="E149" s="62">
        <f t="shared" si="3"/>
        <v>27.31707317073171</v>
      </c>
      <c r="F149" s="56">
        <v>1.12</v>
      </c>
      <c r="G149" s="56">
        <v>1.12</v>
      </c>
      <c r="H149" s="57"/>
    </row>
    <row r="150" spans="1:8" ht="15.75" customHeight="1">
      <c r="A150" s="441"/>
      <c r="B150" s="51" t="s">
        <v>103</v>
      </c>
      <c r="C150" s="35">
        <v>312</v>
      </c>
      <c r="D150" s="35">
        <v>1</v>
      </c>
      <c r="E150" s="52">
        <f t="shared" si="3"/>
        <v>0.9455128205128205</v>
      </c>
      <c r="F150" s="36">
        <v>0.295</v>
      </c>
      <c r="G150" s="36">
        <v>0.29</v>
      </c>
      <c r="H150" s="37"/>
    </row>
    <row r="151" spans="1:8" ht="15.75" customHeight="1">
      <c r="A151" s="280"/>
      <c r="B151" s="59" t="s">
        <v>104</v>
      </c>
      <c r="C151" s="44">
        <v>215</v>
      </c>
      <c r="D151" s="44">
        <v>5</v>
      </c>
      <c r="E151" s="45">
        <f t="shared" si="3"/>
        <v>30.148837209302325</v>
      </c>
      <c r="F151" s="46">
        <v>6.482</v>
      </c>
      <c r="G151" s="46">
        <v>6.482</v>
      </c>
      <c r="H151" s="47"/>
    </row>
    <row r="152" spans="1:8" ht="15.75" customHeight="1">
      <c r="A152" s="282">
        <v>25</v>
      </c>
      <c r="B152" s="60" t="s">
        <v>211</v>
      </c>
      <c r="C152" s="61">
        <f>SUM(C153)</f>
        <v>60</v>
      </c>
      <c r="D152" s="61">
        <f>SUM(D153)</f>
        <v>1.5</v>
      </c>
      <c r="E152" s="444">
        <f>F152/C152*1000</f>
        <v>45.00000000000001</v>
      </c>
      <c r="F152" s="76">
        <f>SUM(F153)</f>
        <v>2.7</v>
      </c>
      <c r="G152" s="76">
        <f>SUM(G153)</f>
        <v>2.7</v>
      </c>
      <c r="H152" s="77">
        <f>SUM(H153)</f>
        <v>0</v>
      </c>
    </row>
    <row r="153" spans="1:8" ht="15.75" customHeight="1">
      <c r="A153" s="280"/>
      <c r="B153" s="59" t="s">
        <v>103</v>
      </c>
      <c r="C153" s="44">
        <v>60</v>
      </c>
      <c r="D153" s="44">
        <v>1.5</v>
      </c>
      <c r="E153" s="273">
        <f>F153/C153*1000</f>
        <v>45.00000000000001</v>
      </c>
      <c r="F153" s="46">
        <v>2.7</v>
      </c>
      <c r="G153" s="46">
        <v>2.7</v>
      </c>
      <c r="H153" s="47"/>
    </row>
    <row r="154" spans="1:8" ht="15.75" customHeight="1">
      <c r="A154" s="282">
        <v>26</v>
      </c>
      <c r="B154" s="60" t="s">
        <v>42</v>
      </c>
      <c r="C154" s="61">
        <f>SUM(C155:C156)</f>
        <v>300</v>
      </c>
      <c r="D154" s="61">
        <f>SUM(D155:D156)</f>
        <v>13.02</v>
      </c>
      <c r="E154" s="275">
        <f aca="true" t="shared" si="4" ref="E154:E159">F154/C154*1000</f>
        <v>2.566666666666667</v>
      </c>
      <c r="F154" s="76">
        <f>SUM(F155:F156)</f>
        <v>0.77</v>
      </c>
      <c r="G154" s="76">
        <f>SUM(G155:G156)</f>
        <v>0.77</v>
      </c>
      <c r="H154" s="77">
        <f>SUM(H155:H156)</f>
        <v>0</v>
      </c>
    </row>
    <row r="155" spans="1:8" ht="15.75" customHeight="1">
      <c r="A155" s="284"/>
      <c r="B155" s="43" t="s">
        <v>102</v>
      </c>
      <c r="C155" s="30">
        <v>295</v>
      </c>
      <c r="D155" s="30">
        <v>13</v>
      </c>
      <c r="E155" s="274">
        <f t="shared" si="4"/>
        <v>1.8983050847457628</v>
      </c>
      <c r="F155" s="32">
        <v>0.56</v>
      </c>
      <c r="G155" s="32">
        <v>0.56</v>
      </c>
      <c r="H155" s="33"/>
    </row>
    <row r="156" spans="1:16" ht="15.75" customHeight="1">
      <c r="A156" s="280"/>
      <c r="B156" s="59" t="s">
        <v>103</v>
      </c>
      <c r="C156" s="44">
        <v>5</v>
      </c>
      <c r="D156" s="44">
        <v>0.02</v>
      </c>
      <c r="E156" s="81">
        <f t="shared" si="4"/>
        <v>41.99999999999999</v>
      </c>
      <c r="F156" s="46">
        <v>0.21</v>
      </c>
      <c r="G156" s="46">
        <v>0.21</v>
      </c>
      <c r="H156" s="47"/>
      <c r="K156" s="82"/>
      <c r="L156" s="82"/>
      <c r="M156" s="82"/>
      <c r="N156" s="82"/>
      <c r="O156" s="82"/>
      <c r="P156" s="82"/>
    </row>
    <row r="157" spans="1:16" ht="15.75" customHeight="1">
      <c r="A157" s="282">
        <v>27</v>
      </c>
      <c r="B157" s="60" t="s">
        <v>98</v>
      </c>
      <c r="C157" s="61">
        <f>SUM(C158:C158)</f>
        <v>3200</v>
      </c>
      <c r="D157" s="61">
        <f>SUM(D158:D158)</f>
        <v>3</v>
      </c>
      <c r="E157" s="72">
        <f t="shared" si="4"/>
        <v>14.375</v>
      </c>
      <c r="F157" s="76">
        <f>SUM(F158:F158)</f>
        <v>46</v>
      </c>
      <c r="G157" s="76">
        <f>SUM(G158:G158)</f>
        <v>46</v>
      </c>
      <c r="H157" s="77">
        <f>SUM(H158:H158)</f>
        <v>0</v>
      </c>
      <c r="K157" s="83"/>
      <c r="L157" s="83"/>
      <c r="M157" s="84"/>
      <c r="N157" s="83"/>
      <c r="O157" s="83"/>
      <c r="P157" s="83"/>
    </row>
    <row r="158" spans="1:16" ht="15.75" customHeight="1">
      <c r="A158" s="280"/>
      <c r="B158" s="59" t="s">
        <v>103</v>
      </c>
      <c r="C158" s="44">
        <v>3200</v>
      </c>
      <c r="D158" s="44">
        <v>3</v>
      </c>
      <c r="E158" s="45">
        <f t="shared" si="4"/>
        <v>14.375</v>
      </c>
      <c r="F158" s="46">
        <v>46</v>
      </c>
      <c r="G158" s="46">
        <v>46</v>
      </c>
      <c r="H158" s="47"/>
      <c r="K158" s="82"/>
      <c r="L158" s="82"/>
      <c r="M158" s="82"/>
      <c r="N158" s="82"/>
      <c r="O158" s="82"/>
      <c r="P158" s="82"/>
    </row>
    <row r="159" spans="1:17" s="65" customFormat="1" ht="15.75" customHeight="1">
      <c r="A159" s="282">
        <v>28</v>
      </c>
      <c r="B159" s="60" t="s">
        <v>153</v>
      </c>
      <c r="C159" s="61">
        <f>SUM(C160:C160)</f>
        <v>68</v>
      </c>
      <c r="D159" s="61">
        <f>SUM(D160:D160)</f>
        <v>0.5</v>
      </c>
      <c r="E159" s="72">
        <f t="shared" si="4"/>
        <v>0</v>
      </c>
      <c r="F159" s="76">
        <f>SUM(F160:F160)</f>
        <v>0</v>
      </c>
      <c r="G159" s="76">
        <f>SUM(G160:G160)</f>
        <v>0</v>
      </c>
      <c r="H159" s="77">
        <f>SUM(H160:H160)</f>
        <v>0</v>
      </c>
      <c r="K159" s="66"/>
      <c r="L159" s="66"/>
      <c r="M159" s="66"/>
      <c r="N159" s="66"/>
      <c r="O159" s="66"/>
      <c r="P159" s="66"/>
      <c r="Q159" s="66"/>
    </row>
    <row r="160" spans="1:8" ht="15.75" customHeight="1">
      <c r="A160" s="285"/>
      <c r="B160" s="59" t="s">
        <v>102</v>
      </c>
      <c r="C160" s="44">
        <v>68</v>
      </c>
      <c r="D160" s="44">
        <v>0.5</v>
      </c>
      <c r="E160" s="104">
        <f aca="true" t="shared" si="5" ref="E160:E175">F160/C160*1000</f>
        <v>0</v>
      </c>
      <c r="F160" s="46">
        <v>0</v>
      </c>
      <c r="G160" s="46">
        <v>0</v>
      </c>
      <c r="H160" s="47"/>
    </row>
    <row r="161" spans="1:8" ht="15.75" customHeight="1">
      <c r="A161" s="282">
        <v>29</v>
      </c>
      <c r="B161" s="60" t="s">
        <v>180</v>
      </c>
      <c r="C161" s="61">
        <f>SUM(C162)</f>
        <v>30</v>
      </c>
      <c r="D161" s="61">
        <f>SUM(D162)</f>
        <v>0.45</v>
      </c>
      <c r="E161" s="72">
        <f t="shared" si="5"/>
        <v>0</v>
      </c>
      <c r="F161" s="76">
        <f>SUM(F162)</f>
        <v>0</v>
      </c>
      <c r="G161" s="76">
        <f>SUM(G162)</f>
        <v>0</v>
      </c>
      <c r="H161" s="77">
        <f>SUM(H162)</f>
        <v>0</v>
      </c>
    </row>
    <row r="162" spans="1:8" ht="15.75" customHeight="1">
      <c r="A162" s="280"/>
      <c r="B162" s="59" t="s">
        <v>103</v>
      </c>
      <c r="C162" s="44">
        <v>30</v>
      </c>
      <c r="D162" s="44">
        <v>0.45</v>
      </c>
      <c r="E162" s="45">
        <f t="shared" si="5"/>
        <v>0</v>
      </c>
      <c r="F162" s="46"/>
      <c r="G162" s="46"/>
      <c r="H162" s="47"/>
    </row>
    <row r="163" spans="1:8" ht="15.75" customHeight="1">
      <c r="A163" s="282">
        <v>30</v>
      </c>
      <c r="B163" s="60" t="s">
        <v>212</v>
      </c>
      <c r="C163" s="61">
        <f>SUM(C164:C166)</f>
        <v>637</v>
      </c>
      <c r="D163" s="61">
        <f>SUM(D164:D166)</f>
        <v>7.8</v>
      </c>
      <c r="E163" s="62">
        <f t="shared" si="5"/>
        <v>4.626373626373626</v>
      </c>
      <c r="F163" s="61">
        <f>SUM(F164:F166)</f>
        <v>2.947</v>
      </c>
      <c r="G163" s="61">
        <f>SUM(G164:G166)</f>
        <v>2.87</v>
      </c>
      <c r="H163" s="63">
        <f>SUM(H164:H166)</f>
        <v>0</v>
      </c>
    </row>
    <row r="164" spans="1:8" ht="15.75" customHeight="1">
      <c r="A164" s="281"/>
      <c r="B164" s="53" t="s">
        <v>102</v>
      </c>
      <c r="C164" s="54">
        <v>32</v>
      </c>
      <c r="D164" s="54">
        <v>3</v>
      </c>
      <c r="E164" s="62">
        <f t="shared" si="5"/>
        <v>3.125</v>
      </c>
      <c r="F164" s="56">
        <v>0.1</v>
      </c>
      <c r="G164" s="56">
        <v>0.1</v>
      </c>
      <c r="H164" s="57"/>
    </row>
    <row r="165" spans="1:8" ht="15.75" customHeight="1">
      <c r="A165" s="426"/>
      <c r="B165" s="51" t="s">
        <v>103</v>
      </c>
      <c r="C165" s="35">
        <f>45+360</f>
        <v>405</v>
      </c>
      <c r="D165" s="35">
        <f>0.8+2</f>
        <v>2.8</v>
      </c>
      <c r="E165" s="52">
        <f t="shared" si="5"/>
        <v>1.1037037037037036</v>
      </c>
      <c r="F165" s="36">
        <f>0.21+0.237</f>
        <v>0.44699999999999995</v>
      </c>
      <c r="G165" s="36">
        <f>0.15+0.22</f>
        <v>0.37</v>
      </c>
      <c r="H165" s="37"/>
    </row>
    <row r="166" spans="1:8" ht="15.75" customHeight="1">
      <c r="A166" s="280"/>
      <c r="B166" s="59" t="s">
        <v>104</v>
      </c>
      <c r="C166" s="44">
        <v>200</v>
      </c>
      <c r="D166" s="44">
        <v>2</v>
      </c>
      <c r="E166" s="45">
        <f t="shared" si="5"/>
        <v>12</v>
      </c>
      <c r="F166" s="46">
        <v>2.4</v>
      </c>
      <c r="G166" s="46">
        <v>2.4</v>
      </c>
      <c r="H166" s="47"/>
    </row>
    <row r="167" spans="1:8" ht="15.75" customHeight="1">
      <c r="A167" s="282">
        <v>31</v>
      </c>
      <c r="B167" s="60" t="s">
        <v>118</v>
      </c>
      <c r="C167" s="61">
        <f>SUM(C168:C170)</f>
        <v>1392</v>
      </c>
      <c r="D167" s="61">
        <f>SUM(D168:D170)</f>
        <v>16.5</v>
      </c>
      <c r="E167" s="72">
        <f t="shared" si="5"/>
        <v>9.561781609195403</v>
      </c>
      <c r="F167" s="76">
        <f>SUM(F168:F170)</f>
        <v>13.31</v>
      </c>
      <c r="G167" s="76">
        <f>SUM(G168:G170)</f>
        <v>13.11</v>
      </c>
      <c r="H167" s="77">
        <f>SUM(H168:H170)</f>
        <v>0</v>
      </c>
    </row>
    <row r="168" spans="1:8" ht="15.75" customHeight="1">
      <c r="A168" s="425"/>
      <c r="B168" s="43" t="s">
        <v>100</v>
      </c>
      <c r="C168" s="30">
        <v>237</v>
      </c>
      <c r="D168" s="30">
        <v>3</v>
      </c>
      <c r="E168" s="31">
        <f t="shared" si="5"/>
        <v>4.219409282700422</v>
      </c>
      <c r="F168" s="32">
        <v>1</v>
      </c>
      <c r="G168" s="32">
        <v>1</v>
      </c>
      <c r="H168" s="33"/>
    </row>
    <row r="169" spans="1:8" ht="15.75" customHeight="1">
      <c r="A169" s="425"/>
      <c r="B169" s="43" t="s">
        <v>102</v>
      </c>
      <c r="C169" s="30">
        <v>955</v>
      </c>
      <c r="D169" s="30">
        <v>9.5</v>
      </c>
      <c r="E169" s="31">
        <f t="shared" si="5"/>
        <v>8.07329842931937</v>
      </c>
      <c r="F169" s="32">
        <v>7.71</v>
      </c>
      <c r="G169" s="32">
        <v>7.51</v>
      </c>
      <c r="H169" s="33"/>
    </row>
    <row r="170" spans="1:8" ht="15.75" customHeight="1">
      <c r="A170" s="280"/>
      <c r="B170" s="49" t="s">
        <v>104</v>
      </c>
      <c r="C170" s="44">
        <v>200</v>
      </c>
      <c r="D170" s="44">
        <v>4</v>
      </c>
      <c r="E170" s="45">
        <f t="shared" si="5"/>
        <v>23</v>
      </c>
      <c r="F170" s="46">
        <v>4.6</v>
      </c>
      <c r="G170" s="46">
        <v>4.6</v>
      </c>
      <c r="H170" s="47"/>
    </row>
    <row r="171" spans="1:17" s="65" customFormat="1" ht="15.75" customHeight="1">
      <c r="A171" s="276">
        <v>32</v>
      </c>
      <c r="B171" s="38" t="s">
        <v>217</v>
      </c>
      <c r="C171" s="39">
        <f>SUM(C172)</f>
        <v>104</v>
      </c>
      <c r="D171" s="39">
        <f>SUM(D172)</f>
        <v>0.5</v>
      </c>
      <c r="E171" s="40">
        <f t="shared" si="5"/>
        <v>5.384615384615385</v>
      </c>
      <c r="F171" s="41">
        <f>SUM(F172)</f>
        <v>0.56</v>
      </c>
      <c r="G171" s="41">
        <f>SUM(G172)</f>
        <v>0.56</v>
      </c>
      <c r="H171" s="42">
        <f>SUM(H172)</f>
        <v>0</v>
      </c>
      <c r="K171" s="66"/>
      <c r="L171" s="66"/>
      <c r="M171" s="66"/>
      <c r="N171" s="66"/>
      <c r="O171" s="66"/>
      <c r="P171" s="66"/>
      <c r="Q171" s="66"/>
    </row>
    <row r="172" spans="1:8" ht="15.75" customHeight="1">
      <c r="A172" s="280"/>
      <c r="B172" s="49" t="s">
        <v>102</v>
      </c>
      <c r="C172" s="44">
        <v>104</v>
      </c>
      <c r="D172" s="44">
        <v>0.5</v>
      </c>
      <c r="E172" s="45">
        <f t="shared" si="5"/>
        <v>5.384615384615385</v>
      </c>
      <c r="F172" s="46">
        <v>0.56</v>
      </c>
      <c r="G172" s="46">
        <v>0.56</v>
      </c>
      <c r="H172" s="47"/>
    </row>
    <row r="173" spans="1:8" ht="15.75" customHeight="1">
      <c r="A173" s="282">
        <v>33</v>
      </c>
      <c r="B173" s="60" t="s">
        <v>41</v>
      </c>
      <c r="C173" s="61">
        <f>SUM(C174:C175)</f>
        <v>836</v>
      </c>
      <c r="D173" s="61">
        <f>SUM(D174:D175)</f>
        <v>7</v>
      </c>
      <c r="E173" s="72">
        <f>F173/C173*1000</f>
        <v>23.471291866028707</v>
      </c>
      <c r="F173" s="76">
        <f>SUM(F174:F175)</f>
        <v>19.622</v>
      </c>
      <c r="G173" s="76">
        <f>SUM(G174:G175)</f>
        <v>9.622</v>
      </c>
      <c r="H173" s="77">
        <f>SUM(H174:H175)</f>
        <v>10</v>
      </c>
    </row>
    <row r="174" spans="1:8" ht="15.75" customHeight="1">
      <c r="A174" s="281"/>
      <c r="B174" s="53" t="s">
        <v>99</v>
      </c>
      <c r="C174" s="54">
        <v>500</v>
      </c>
      <c r="D174" s="54"/>
      <c r="E174" s="55">
        <f>F174/C174*1000</f>
        <v>29.33</v>
      </c>
      <c r="F174" s="56">
        <v>14.665</v>
      </c>
      <c r="G174" s="56">
        <v>4.665</v>
      </c>
      <c r="H174" s="57">
        <v>10</v>
      </c>
    </row>
    <row r="175" spans="1:8" ht="15.75" customHeight="1">
      <c r="A175" s="426"/>
      <c r="B175" s="51" t="s">
        <v>102</v>
      </c>
      <c r="C175" s="35">
        <v>336</v>
      </c>
      <c r="D175" s="35">
        <v>7</v>
      </c>
      <c r="E175" s="52">
        <f t="shared" si="5"/>
        <v>14.75297619047619</v>
      </c>
      <c r="F175" s="36">
        <v>4.957</v>
      </c>
      <c r="G175" s="36">
        <v>4.957</v>
      </c>
      <c r="H175" s="37"/>
    </row>
    <row r="176" spans="1:8" ht="15.75" customHeight="1">
      <c r="A176" s="276">
        <v>34</v>
      </c>
      <c r="B176" s="38" t="s">
        <v>56</v>
      </c>
      <c r="C176" s="39">
        <f>SUM(C177)</f>
        <v>432</v>
      </c>
      <c r="D176" s="39">
        <f>SUM(D177)</f>
        <v>4</v>
      </c>
      <c r="E176" s="40">
        <f>F176/C176*1000</f>
        <v>2.2685185185185186</v>
      </c>
      <c r="F176" s="41">
        <f>SUM(F177)</f>
        <v>0.98</v>
      </c>
      <c r="G176" s="41">
        <f>SUM(G177)</f>
        <v>0.98</v>
      </c>
      <c r="H176" s="42">
        <f>SUM(H177)</f>
        <v>0</v>
      </c>
    </row>
    <row r="177" spans="1:8" ht="15.75" customHeight="1">
      <c r="A177" s="280"/>
      <c r="B177" s="49" t="s">
        <v>104</v>
      </c>
      <c r="C177" s="44">
        <v>432</v>
      </c>
      <c r="D177" s="44">
        <v>4</v>
      </c>
      <c r="E177" s="45">
        <f>F177/C177*1000</f>
        <v>2.2685185185185186</v>
      </c>
      <c r="F177" s="46">
        <v>0.98</v>
      </c>
      <c r="G177" s="46">
        <v>0.98</v>
      </c>
      <c r="H177" s="47"/>
    </row>
    <row r="178" spans="1:17" ht="15.75" customHeight="1">
      <c r="A178" s="337" t="s">
        <v>185</v>
      </c>
      <c r="B178" s="338" t="s">
        <v>139</v>
      </c>
      <c r="C178" s="340">
        <f>C69+C71+C78+C80+C84+C86+C89+C91+C96+C98+C102+C109+C115+C118+C120+C125+C127+C130+C132+C135+C137+C139+C141+C148+C152+C154+C157+C159+C161+C163+C167+C171+C173+C176</f>
        <v>165528</v>
      </c>
      <c r="D178" s="340">
        <f>D69+D71+D78+D80+D84+D86+D89+D91+D96+D98+D102+D109+D115+D118+D120+D125+D127+D130+D132+D135+D137+D139+D141+D148+D152+D154+D157+D159+D161+D163+D167+D171+D173+D176</f>
        <v>15281.85</v>
      </c>
      <c r="E178" s="340"/>
      <c r="F178" s="339">
        <f>F69+F71+F78+F80+F84+F86+F89+F91+F96+F98+F102+F109+F115+F118+F120+F125+F127+F130+F132+F135+F137+F139+F141+F148+F152+F154+F157+F159+F161+F163+F167+F171+F173+F176</f>
        <v>2124.438</v>
      </c>
      <c r="G178" s="339">
        <f>G69+G71+G78+G80+G84+G86+G89+G91+G96+G98+G102+G109+G115+G118+G120+G125+G127+G130+G132+G135+G137+G139+G141+G148+G152+G154+G157+G159+G161+G163+G167+G171+G173+G176</f>
        <v>2013.0240000000001</v>
      </c>
      <c r="H178" s="339">
        <f>H69+H71+H78+H80+H84+H86+H89+H91+H96+H98+H102+H109+H115+H118+H120+H125+H127+H130+H132+H135+H137+H139+H141+H148+H152+H154+H157+H159+H161+H163+H167+H171+H173+H176</f>
        <v>45.563</v>
      </c>
      <c r="P178" s="5"/>
      <c r="Q178" s="5"/>
    </row>
    <row r="179" spans="1:17" ht="15.75" customHeight="1">
      <c r="A179" s="424"/>
      <c r="B179" s="67" t="s">
        <v>52</v>
      </c>
      <c r="C179" s="68"/>
      <c r="D179" s="68"/>
      <c r="E179" s="71"/>
      <c r="F179" s="69"/>
      <c r="G179" s="69"/>
      <c r="H179" s="70"/>
      <c r="P179" s="5"/>
      <c r="Q179" s="5"/>
    </row>
    <row r="180" spans="1:17" ht="15.75" customHeight="1">
      <c r="A180" s="276">
        <v>1</v>
      </c>
      <c r="B180" s="48" t="s">
        <v>181</v>
      </c>
      <c r="C180" s="39">
        <f>SUM(C181:C181)</f>
        <v>200</v>
      </c>
      <c r="D180" s="39">
        <f>SUM(D181:D181)</f>
        <v>1</v>
      </c>
      <c r="E180" s="40">
        <f aca="true" t="shared" si="6" ref="E180:E187">F180/C180*1000</f>
        <v>24</v>
      </c>
      <c r="F180" s="41">
        <f>SUM(F181:F181)</f>
        <v>4.8</v>
      </c>
      <c r="G180" s="41">
        <f>SUM(G181:G181)</f>
        <v>4.8</v>
      </c>
      <c r="H180" s="42">
        <f>SUM(H181:H181)</f>
        <v>0</v>
      </c>
      <c r="P180" s="5"/>
      <c r="Q180" s="5"/>
    </row>
    <row r="181" spans="1:17" ht="15.75" customHeight="1">
      <c r="A181" s="280"/>
      <c r="B181" s="59" t="s">
        <v>103</v>
      </c>
      <c r="C181" s="44">
        <v>200</v>
      </c>
      <c r="D181" s="44">
        <v>1</v>
      </c>
      <c r="E181" s="45">
        <f t="shared" si="6"/>
        <v>24</v>
      </c>
      <c r="F181" s="46">
        <v>4.8</v>
      </c>
      <c r="G181" s="46">
        <v>4.8</v>
      </c>
      <c r="H181" s="47"/>
      <c r="P181" s="5"/>
      <c r="Q181" s="5"/>
    </row>
    <row r="182" spans="1:17" ht="15.75" customHeight="1">
      <c r="A182" s="282">
        <v>2</v>
      </c>
      <c r="B182" s="60" t="s">
        <v>76</v>
      </c>
      <c r="C182" s="61">
        <f>SUM(C183)</f>
        <v>1340</v>
      </c>
      <c r="D182" s="61">
        <f>SUM(D183)</f>
        <v>0.7</v>
      </c>
      <c r="E182" s="72">
        <f t="shared" si="6"/>
        <v>21</v>
      </c>
      <c r="F182" s="76">
        <f>SUM(F183)</f>
        <v>28.14</v>
      </c>
      <c r="G182" s="76">
        <f>SUM(G183)</f>
        <v>28.14</v>
      </c>
      <c r="H182" s="77">
        <f>SUM(H183)</f>
        <v>0</v>
      </c>
      <c r="P182" s="5"/>
      <c r="Q182" s="5"/>
    </row>
    <row r="183" spans="1:17" ht="15.75" customHeight="1">
      <c r="A183" s="280"/>
      <c r="B183" s="59" t="s">
        <v>103</v>
      </c>
      <c r="C183" s="44">
        <v>1340</v>
      </c>
      <c r="D183" s="44">
        <v>0.7</v>
      </c>
      <c r="E183" s="45">
        <f t="shared" si="6"/>
        <v>21</v>
      </c>
      <c r="F183" s="46">
        <v>28.14</v>
      </c>
      <c r="G183" s="46">
        <v>28.14</v>
      </c>
      <c r="H183" s="47"/>
      <c r="P183" s="5"/>
      <c r="Q183" s="5"/>
    </row>
    <row r="184" spans="1:17" ht="15.75" customHeight="1">
      <c r="A184" s="282">
        <v>3</v>
      </c>
      <c r="B184" s="60" t="s">
        <v>134</v>
      </c>
      <c r="C184" s="61">
        <f>SUM(C185)</f>
        <v>19</v>
      </c>
      <c r="D184" s="61">
        <f>SUM(D185)</f>
        <v>0.1</v>
      </c>
      <c r="E184" s="72">
        <f>F184/C184*1000</f>
        <v>1.263157894736842</v>
      </c>
      <c r="F184" s="76">
        <f>SUM(F185)</f>
        <v>0.024</v>
      </c>
      <c r="G184" s="76">
        <f>SUM(G185)</f>
        <v>0.024</v>
      </c>
      <c r="H184" s="77">
        <f>SUM(H185)</f>
        <v>0</v>
      </c>
      <c r="P184" s="5"/>
      <c r="Q184" s="5"/>
    </row>
    <row r="185" spans="1:17" ht="15.75" customHeight="1">
      <c r="A185" s="280"/>
      <c r="B185" s="59" t="s">
        <v>103</v>
      </c>
      <c r="C185" s="44">
        <v>19</v>
      </c>
      <c r="D185" s="44">
        <v>0.1</v>
      </c>
      <c r="E185" s="45">
        <f>F185/C185*1000</f>
        <v>1.263157894736842</v>
      </c>
      <c r="F185" s="46">
        <v>0.024</v>
      </c>
      <c r="G185" s="46">
        <v>0.024</v>
      </c>
      <c r="H185" s="47"/>
      <c r="P185" s="5"/>
      <c r="Q185" s="5"/>
    </row>
    <row r="186" spans="1:17" ht="15.75" customHeight="1">
      <c r="A186" s="276">
        <v>4</v>
      </c>
      <c r="B186" s="48" t="s">
        <v>65</v>
      </c>
      <c r="C186" s="39">
        <f>SUM(C187)</f>
        <v>16</v>
      </c>
      <c r="D186" s="39">
        <f>SUM(D187)</f>
        <v>0.3</v>
      </c>
      <c r="E186" s="40">
        <f t="shared" si="6"/>
        <v>53.125</v>
      </c>
      <c r="F186" s="41">
        <f>SUM(F187)</f>
        <v>0.85</v>
      </c>
      <c r="G186" s="41">
        <f>SUM(G187)</f>
        <v>0.85</v>
      </c>
      <c r="H186" s="42">
        <f>SUM(H187)</f>
        <v>0</v>
      </c>
      <c r="P186" s="5"/>
      <c r="Q186" s="5"/>
    </row>
    <row r="187" spans="1:17" ht="15.75" customHeight="1">
      <c r="A187" s="280"/>
      <c r="B187" s="59" t="s">
        <v>102</v>
      </c>
      <c r="C187" s="44">
        <v>16</v>
      </c>
      <c r="D187" s="44">
        <v>0.3</v>
      </c>
      <c r="E187" s="45">
        <f t="shared" si="6"/>
        <v>53.125</v>
      </c>
      <c r="F187" s="46">
        <v>0.85</v>
      </c>
      <c r="G187" s="46">
        <v>0.85</v>
      </c>
      <c r="H187" s="47"/>
      <c r="P187" s="5"/>
      <c r="Q187" s="5"/>
    </row>
    <row r="188" spans="1:17" ht="15.75" customHeight="1">
      <c r="A188" s="276">
        <v>5</v>
      </c>
      <c r="B188" s="48" t="s">
        <v>158</v>
      </c>
      <c r="C188" s="39">
        <f>SUM(C189)</f>
        <v>66</v>
      </c>
      <c r="D188" s="39">
        <f>SUM(D189)</f>
        <v>0.6</v>
      </c>
      <c r="E188" s="40">
        <f aca="true" t="shared" si="7" ref="E188:E195">F188/C188*1000</f>
        <v>11.363636363636363</v>
      </c>
      <c r="F188" s="41">
        <f>SUM(F189)</f>
        <v>0.75</v>
      </c>
      <c r="G188" s="41">
        <f>SUM(G189)</f>
        <v>0.45</v>
      </c>
      <c r="H188" s="42">
        <f>SUM(H189)</f>
        <v>0.3</v>
      </c>
      <c r="P188" s="5"/>
      <c r="Q188" s="5"/>
    </row>
    <row r="189" spans="1:17" ht="15.75" customHeight="1">
      <c r="A189" s="280"/>
      <c r="B189" s="59" t="s">
        <v>102</v>
      </c>
      <c r="C189" s="44">
        <v>66</v>
      </c>
      <c r="D189" s="44">
        <v>0.6</v>
      </c>
      <c r="E189" s="45">
        <f t="shared" si="7"/>
        <v>11.363636363636363</v>
      </c>
      <c r="F189" s="46">
        <v>0.75</v>
      </c>
      <c r="G189" s="46">
        <v>0.45</v>
      </c>
      <c r="H189" s="47">
        <v>0.3</v>
      </c>
      <c r="P189" s="5"/>
      <c r="Q189" s="5"/>
    </row>
    <row r="190" spans="1:17" ht="15.75" customHeight="1">
      <c r="A190" s="282">
        <v>6</v>
      </c>
      <c r="B190" s="60" t="s">
        <v>93</v>
      </c>
      <c r="C190" s="61">
        <f>SUM(C191:C191)</f>
        <v>90</v>
      </c>
      <c r="D190" s="61">
        <f>SUM(D191:D191)</f>
        <v>3.7</v>
      </c>
      <c r="E190" s="72">
        <f t="shared" si="7"/>
        <v>22.22222222222222</v>
      </c>
      <c r="F190" s="76">
        <f>SUM(F191:F191)</f>
        <v>2</v>
      </c>
      <c r="G190" s="76">
        <f>SUM(G191:G191)</f>
        <v>1.7</v>
      </c>
      <c r="H190" s="77">
        <f>SUM(H191:H191)</f>
        <v>0.3</v>
      </c>
      <c r="P190" s="5"/>
      <c r="Q190" s="5"/>
    </row>
    <row r="191" spans="1:17" ht="15.75" customHeight="1">
      <c r="A191" s="280"/>
      <c r="B191" s="59" t="s">
        <v>102</v>
      </c>
      <c r="C191" s="44">
        <v>90</v>
      </c>
      <c r="D191" s="44">
        <v>3.7</v>
      </c>
      <c r="E191" s="45">
        <f t="shared" si="7"/>
        <v>22.22222222222222</v>
      </c>
      <c r="F191" s="46">
        <v>2</v>
      </c>
      <c r="G191" s="46">
        <v>1.7</v>
      </c>
      <c r="H191" s="47">
        <v>0.3</v>
      </c>
      <c r="P191" s="5"/>
      <c r="Q191" s="5"/>
    </row>
    <row r="192" spans="1:17" ht="15.75" customHeight="1">
      <c r="A192" s="276">
        <v>7</v>
      </c>
      <c r="B192" s="48" t="s">
        <v>166</v>
      </c>
      <c r="C192" s="39">
        <f>SUM(C193:C193)</f>
        <v>200</v>
      </c>
      <c r="D192" s="39">
        <f>SUM(D193:D193)</f>
        <v>0.5</v>
      </c>
      <c r="E192" s="40">
        <f t="shared" si="7"/>
        <v>23</v>
      </c>
      <c r="F192" s="41">
        <f>SUM(F193:F193)</f>
        <v>4.6</v>
      </c>
      <c r="G192" s="41">
        <f>SUM(G193:G193)</f>
        <v>0</v>
      </c>
      <c r="H192" s="42">
        <f>SUM(H193:H193)</f>
        <v>4.6</v>
      </c>
      <c r="K192" s="5"/>
      <c r="L192" s="5"/>
      <c r="M192" s="5"/>
      <c r="N192" s="5"/>
      <c r="O192" s="5"/>
      <c r="P192" s="5"/>
      <c r="Q192" s="5"/>
    </row>
    <row r="193" spans="1:8" ht="15.75" customHeight="1">
      <c r="A193" s="426"/>
      <c r="B193" s="51" t="s">
        <v>103</v>
      </c>
      <c r="C193" s="35">
        <v>200</v>
      </c>
      <c r="D193" s="35">
        <v>0.5</v>
      </c>
      <c r="E193" s="52">
        <f t="shared" si="7"/>
        <v>23</v>
      </c>
      <c r="F193" s="36">
        <v>4.6</v>
      </c>
      <c r="G193" s="36"/>
      <c r="H193" s="37">
        <v>4.6</v>
      </c>
    </row>
    <row r="194" spans="1:8" ht="15.75" customHeight="1">
      <c r="A194" s="276">
        <v>8</v>
      </c>
      <c r="B194" s="48" t="s">
        <v>213</v>
      </c>
      <c r="C194" s="39">
        <f>SUM(C195)</f>
        <v>20</v>
      </c>
      <c r="D194" s="39">
        <f>SUM(D195)</f>
        <v>0.15</v>
      </c>
      <c r="E194" s="40">
        <f t="shared" si="7"/>
        <v>19.200000000000003</v>
      </c>
      <c r="F194" s="41">
        <f>SUM(F195)</f>
        <v>0.384</v>
      </c>
      <c r="G194" s="41">
        <f>SUM(G195)</f>
        <v>0.384</v>
      </c>
      <c r="H194" s="42">
        <f>SUM(H195)</f>
        <v>0</v>
      </c>
    </row>
    <row r="195" spans="1:8" ht="15.75" customHeight="1">
      <c r="A195" s="280"/>
      <c r="B195" s="59" t="s">
        <v>103</v>
      </c>
      <c r="C195" s="44">
        <v>20</v>
      </c>
      <c r="D195" s="44">
        <v>0.15</v>
      </c>
      <c r="E195" s="45">
        <f t="shared" si="7"/>
        <v>19.200000000000003</v>
      </c>
      <c r="F195" s="46">
        <v>0.384</v>
      </c>
      <c r="G195" s="46">
        <v>0.384</v>
      </c>
      <c r="H195" s="47"/>
    </row>
    <row r="196" spans="1:8" ht="15.75" customHeight="1">
      <c r="A196" s="282">
        <v>10</v>
      </c>
      <c r="B196" s="60" t="s">
        <v>8</v>
      </c>
      <c r="C196" s="61">
        <f>SUM(C197:C199)</f>
        <v>854</v>
      </c>
      <c r="D196" s="61">
        <f>SUM(D197:D199)</f>
        <v>7.75</v>
      </c>
      <c r="E196" s="72">
        <f>F196/C196*1000</f>
        <v>17.289227166276348</v>
      </c>
      <c r="F196" s="76">
        <f>SUM(F197:F199)</f>
        <v>14.765</v>
      </c>
      <c r="G196" s="76">
        <f>SUM(G197:G199)</f>
        <v>7.965</v>
      </c>
      <c r="H196" s="77">
        <f>SUM(H197:H199)</f>
        <v>6.800000000000001</v>
      </c>
    </row>
    <row r="197" spans="1:8" ht="15.75" customHeight="1">
      <c r="A197" s="283"/>
      <c r="B197" s="263" t="s">
        <v>100</v>
      </c>
      <c r="C197" s="78">
        <v>51</v>
      </c>
      <c r="D197" s="78">
        <v>0.5</v>
      </c>
      <c r="E197" s="62">
        <f>F197/C197*1000</f>
        <v>3.1372549019607843</v>
      </c>
      <c r="F197" s="79">
        <v>0.16</v>
      </c>
      <c r="G197" s="79">
        <v>0.16</v>
      </c>
      <c r="H197" s="80"/>
    </row>
    <row r="198" spans="1:8" ht="15.75" customHeight="1">
      <c r="A198" s="425"/>
      <c r="B198" s="43" t="s">
        <v>102</v>
      </c>
      <c r="C198" s="30">
        <v>178</v>
      </c>
      <c r="D198" s="30">
        <v>4.2</v>
      </c>
      <c r="E198" s="31">
        <f>F198/C198*1000</f>
        <v>24.719101123595507</v>
      </c>
      <c r="F198" s="32">
        <v>4.4</v>
      </c>
      <c r="G198" s="32">
        <v>2</v>
      </c>
      <c r="H198" s="33">
        <v>2.4</v>
      </c>
    </row>
    <row r="199" spans="1:8" ht="15.75" customHeight="1">
      <c r="A199" s="280"/>
      <c r="B199" s="59" t="s">
        <v>103</v>
      </c>
      <c r="C199" s="44">
        <v>625</v>
      </c>
      <c r="D199" s="44">
        <v>3.05</v>
      </c>
      <c r="E199" s="45">
        <f>F199/C199*1000</f>
        <v>16.328</v>
      </c>
      <c r="F199" s="46">
        <v>10.205</v>
      </c>
      <c r="G199" s="46">
        <v>5.805</v>
      </c>
      <c r="H199" s="47">
        <v>4.4</v>
      </c>
    </row>
    <row r="200" spans="1:8" ht="15.75" customHeight="1" thickBot="1">
      <c r="A200" s="321" t="s">
        <v>185</v>
      </c>
      <c r="B200" s="322" t="s">
        <v>138</v>
      </c>
      <c r="C200" s="323">
        <f>C180+C182+C186+C188++C190+C192+C194+C196+C184</f>
        <v>2805</v>
      </c>
      <c r="D200" s="323">
        <f>D180+D182+D186+D188++D190+D192+D194+D196+D184</f>
        <v>14.8</v>
      </c>
      <c r="E200" s="323"/>
      <c r="F200" s="323">
        <f>F180+F182+F186+F188++F190+F192+F194+F196+F184</f>
        <v>56.313</v>
      </c>
      <c r="G200" s="323">
        <f>G180+G182+G186+G188++G190+G192+G194+G196+G184</f>
        <v>44.313</v>
      </c>
      <c r="H200" s="323">
        <f>H180+H182+H186+H188++H190+H192+H194+H196+H184</f>
        <v>12</v>
      </c>
    </row>
    <row r="201" spans="1:8" ht="15.75" customHeight="1" thickBot="1">
      <c r="A201" s="286" t="s">
        <v>31</v>
      </c>
      <c r="B201" s="259" t="s">
        <v>152</v>
      </c>
      <c r="C201" s="260">
        <f>C200+C178+C67</f>
        <v>221896</v>
      </c>
      <c r="D201" s="260">
        <f>D200+D178+D67</f>
        <v>15419.35</v>
      </c>
      <c r="E201" s="261"/>
      <c r="F201" s="267">
        <f>F200+F178+F67</f>
        <v>4233.4349999999995</v>
      </c>
      <c r="G201" s="267">
        <f>G200+G178+G67</f>
        <v>2066.493</v>
      </c>
      <c r="H201" s="268">
        <f>H200+H178+H67</f>
        <v>2099.971</v>
      </c>
    </row>
    <row r="202" spans="1:18" ht="15.75" customHeight="1">
      <c r="A202" s="419" t="s">
        <v>32</v>
      </c>
      <c r="B202" s="16" t="s">
        <v>13</v>
      </c>
      <c r="C202" s="17"/>
      <c r="D202" s="17"/>
      <c r="E202" s="17"/>
      <c r="F202" s="18"/>
      <c r="G202" s="18"/>
      <c r="H202" s="19"/>
      <c r="R202" s="6"/>
    </row>
    <row r="203" spans="1:15" ht="15.75" customHeight="1">
      <c r="A203" s="278"/>
      <c r="B203" s="20" t="s">
        <v>54</v>
      </c>
      <c r="C203" s="21"/>
      <c r="D203" s="21"/>
      <c r="E203" s="21"/>
      <c r="F203" s="22"/>
      <c r="G203" s="22"/>
      <c r="H203" s="23"/>
      <c r="K203" s="5"/>
      <c r="L203" s="5"/>
      <c r="M203" s="5"/>
      <c r="N203" s="5"/>
      <c r="O203" s="5"/>
    </row>
    <row r="204" spans="1:8" ht="15.75" customHeight="1">
      <c r="A204" s="279">
        <v>1</v>
      </c>
      <c r="B204" s="24" t="s">
        <v>29</v>
      </c>
      <c r="C204" s="25">
        <f>SUM(C205:C208)</f>
        <v>21942</v>
      </c>
      <c r="D204" s="25">
        <f>SUM(D205:D208)</f>
        <v>0</v>
      </c>
      <c r="E204" s="26">
        <f aca="true" t="shared" si="8" ref="E204:E211">F204/C204*1000</f>
        <v>35.67682982408167</v>
      </c>
      <c r="F204" s="27">
        <f>SUM(F205:F208)</f>
        <v>782.821</v>
      </c>
      <c r="G204" s="27">
        <f>SUM(G205:G208)</f>
        <v>749.022</v>
      </c>
      <c r="H204" s="28">
        <f>SUM(H205:H208)</f>
        <v>0</v>
      </c>
    </row>
    <row r="205" spans="1:16" ht="15.75" customHeight="1">
      <c r="A205" s="421"/>
      <c r="B205" s="29" t="s">
        <v>99</v>
      </c>
      <c r="C205" s="30">
        <v>440</v>
      </c>
      <c r="D205" s="30"/>
      <c r="E205" s="31">
        <f t="shared" si="8"/>
        <v>29.270454545454545</v>
      </c>
      <c r="F205" s="32">
        <v>12.879</v>
      </c>
      <c r="G205" s="32">
        <v>12.879</v>
      </c>
      <c r="H205" s="33"/>
      <c r="K205" s="5"/>
      <c r="L205" s="5"/>
      <c r="M205" s="5"/>
      <c r="N205" s="5"/>
      <c r="O205" s="5"/>
      <c r="P205" s="5"/>
    </row>
    <row r="206" spans="1:15" ht="15.75" customHeight="1">
      <c r="A206" s="421"/>
      <c r="B206" s="29" t="s">
        <v>102</v>
      </c>
      <c r="C206" s="30">
        <v>6080</v>
      </c>
      <c r="D206" s="30"/>
      <c r="E206" s="31">
        <f t="shared" si="8"/>
        <v>27.48026315789474</v>
      </c>
      <c r="F206" s="32">
        <v>167.08</v>
      </c>
      <c r="G206" s="32">
        <v>165.48</v>
      </c>
      <c r="H206" s="33"/>
      <c r="K206" s="5"/>
      <c r="L206" s="5"/>
      <c r="M206" s="5"/>
      <c r="N206" s="5"/>
      <c r="O206" s="5"/>
    </row>
    <row r="207" spans="1:16" ht="15.75" customHeight="1">
      <c r="A207" s="421"/>
      <c r="B207" s="29" t="s">
        <v>103</v>
      </c>
      <c r="C207" s="30">
        <v>11062</v>
      </c>
      <c r="D207" s="30"/>
      <c r="E207" s="31">
        <f t="shared" si="8"/>
        <v>41.55451093834749</v>
      </c>
      <c r="F207" s="32">
        <v>459.676</v>
      </c>
      <c r="G207" s="32">
        <v>427.477</v>
      </c>
      <c r="H207" s="33"/>
      <c r="K207" s="5"/>
      <c r="L207" s="5"/>
      <c r="M207" s="5"/>
      <c r="N207" s="5"/>
      <c r="O207" s="5"/>
      <c r="P207" s="5"/>
    </row>
    <row r="208" spans="1:16" ht="15.75" customHeight="1">
      <c r="A208" s="422"/>
      <c r="B208" s="34" t="s">
        <v>104</v>
      </c>
      <c r="C208" s="35">
        <v>4360</v>
      </c>
      <c r="D208" s="35"/>
      <c r="E208" s="31">
        <f t="shared" si="8"/>
        <v>32.840825688073394</v>
      </c>
      <c r="F208" s="36">
        <v>143.186</v>
      </c>
      <c r="G208" s="36">
        <v>143.186</v>
      </c>
      <c r="H208" s="37"/>
      <c r="K208" s="5"/>
      <c r="L208" s="5"/>
      <c r="M208" s="5"/>
      <c r="N208" s="5"/>
      <c r="O208" s="5"/>
      <c r="P208" s="5"/>
    </row>
    <row r="209" spans="1:8" ht="15.75" customHeight="1">
      <c r="A209" s="276">
        <v>2</v>
      </c>
      <c r="B209" s="48" t="s">
        <v>17</v>
      </c>
      <c r="C209" s="39">
        <f>SUM(C210:C213)</f>
        <v>20983</v>
      </c>
      <c r="D209" s="39">
        <f>SUM(D210:D213)</f>
        <v>0</v>
      </c>
      <c r="E209" s="40">
        <f t="shared" si="8"/>
        <v>34.1487871133775</v>
      </c>
      <c r="F209" s="41">
        <f>SUM(F210:F213)</f>
        <v>716.5440000000001</v>
      </c>
      <c r="G209" s="41">
        <f>SUM(G210:G213)</f>
        <v>688.108</v>
      </c>
      <c r="H209" s="42">
        <f>SUM(H210:H213)</f>
        <v>0</v>
      </c>
    </row>
    <row r="210" spans="1:8" ht="15.75" customHeight="1">
      <c r="A210" s="421"/>
      <c r="B210" s="43" t="s">
        <v>126</v>
      </c>
      <c r="C210" s="30">
        <v>220</v>
      </c>
      <c r="D210" s="30"/>
      <c r="E210" s="31">
        <f t="shared" si="8"/>
        <v>41.300000000000004</v>
      </c>
      <c r="F210" s="32">
        <v>9.086</v>
      </c>
      <c r="G210" s="32">
        <v>9.086</v>
      </c>
      <c r="H210" s="33"/>
    </row>
    <row r="211" spans="1:8" ht="15.75" customHeight="1">
      <c r="A211" s="421"/>
      <c r="B211" s="29" t="s">
        <v>102</v>
      </c>
      <c r="C211" s="30">
        <v>7387</v>
      </c>
      <c r="D211" s="30"/>
      <c r="E211" s="31">
        <f t="shared" si="8"/>
        <v>31.640043319344795</v>
      </c>
      <c r="F211" s="32">
        <v>233.725</v>
      </c>
      <c r="G211" s="32">
        <v>232.925</v>
      </c>
      <c r="H211" s="33"/>
    </row>
    <row r="212" spans="1:8" ht="15.75" customHeight="1">
      <c r="A212" s="421"/>
      <c r="B212" s="43" t="s">
        <v>103</v>
      </c>
      <c r="C212" s="30">
        <v>6291</v>
      </c>
      <c r="D212" s="30"/>
      <c r="E212" s="31">
        <f aca="true" t="shared" si="9" ref="E212:E218">F212/C212*1000</f>
        <v>49.727547289779054</v>
      </c>
      <c r="F212" s="32">
        <v>312.836</v>
      </c>
      <c r="G212" s="32">
        <v>285.2</v>
      </c>
      <c r="H212" s="33"/>
    </row>
    <row r="213" spans="1:8" ht="15.75" customHeight="1">
      <c r="A213" s="280"/>
      <c r="B213" s="49" t="s">
        <v>104</v>
      </c>
      <c r="C213" s="44">
        <v>7085</v>
      </c>
      <c r="D213" s="44"/>
      <c r="E213" s="45">
        <f t="shared" si="9"/>
        <v>22.709527170077628</v>
      </c>
      <c r="F213" s="46">
        <v>160.897</v>
      </c>
      <c r="G213" s="46">
        <v>160.897</v>
      </c>
      <c r="H213" s="47"/>
    </row>
    <row r="214" spans="1:8" ht="15.75" customHeight="1">
      <c r="A214" s="276">
        <v>3</v>
      </c>
      <c r="B214" s="48" t="s">
        <v>186</v>
      </c>
      <c r="C214" s="39">
        <f>SUM(C215:C215)</f>
        <v>65</v>
      </c>
      <c r="D214" s="39">
        <f>SUM(D215:D215)</f>
        <v>0</v>
      </c>
      <c r="E214" s="255">
        <f t="shared" si="9"/>
        <v>1.1384615384615384</v>
      </c>
      <c r="F214" s="41">
        <f>SUM(F215:F215)</f>
        <v>0.074</v>
      </c>
      <c r="G214" s="41">
        <f>SUM(G215:G215)</f>
        <v>0.074</v>
      </c>
      <c r="H214" s="42">
        <f>SUM(H215:H215)</f>
        <v>0</v>
      </c>
    </row>
    <row r="215" spans="1:8" ht="15.75" customHeight="1">
      <c r="A215" s="281"/>
      <c r="B215" s="53" t="s">
        <v>99</v>
      </c>
      <c r="C215" s="54">
        <v>65</v>
      </c>
      <c r="D215" s="54"/>
      <c r="E215" s="31">
        <f t="shared" si="9"/>
        <v>1.1384615384615384</v>
      </c>
      <c r="F215" s="56">
        <v>0.074</v>
      </c>
      <c r="G215" s="56">
        <v>0.074</v>
      </c>
      <c r="H215" s="57"/>
    </row>
    <row r="216" spans="1:8" ht="15.75" customHeight="1">
      <c r="A216" s="276">
        <v>4</v>
      </c>
      <c r="B216" s="48" t="s">
        <v>30</v>
      </c>
      <c r="C216" s="39">
        <f>C217</f>
        <v>380</v>
      </c>
      <c r="D216" s="39">
        <f>D217</f>
        <v>0</v>
      </c>
      <c r="E216" s="40">
        <f t="shared" si="9"/>
        <v>6.605263157894736</v>
      </c>
      <c r="F216" s="41">
        <f>F217</f>
        <v>2.51</v>
      </c>
      <c r="G216" s="41"/>
      <c r="H216" s="42">
        <f>H217</f>
        <v>2.51</v>
      </c>
    </row>
    <row r="217" spans="1:8" ht="15.75" customHeight="1">
      <c r="A217" s="280"/>
      <c r="B217" s="29" t="s">
        <v>102</v>
      </c>
      <c r="C217" s="44">
        <v>380</v>
      </c>
      <c r="D217" s="44"/>
      <c r="E217" s="45">
        <f t="shared" si="9"/>
        <v>6.605263157894736</v>
      </c>
      <c r="F217" s="46">
        <v>2.51</v>
      </c>
      <c r="G217" s="46"/>
      <c r="H217" s="47">
        <v>2.51</v>
      </c>
    </row>
    <row r="218" spans="1:8" ht="15.75" customHeight="1">
      <c r="A218" s="276">
        <v>5</v>
      </c>
      <c r="B218" s="48" t="s">
        <v>18</v>
      </c>
      <c r="C218" s="39">
        <f>SUM(C219:C221)</f>
        <v>1557</v>
      </c>
      <c r="D218" s="39">
        <f>SUM(D219:D221)</f>
        <v>0</v>
      </c>
      <c r="E218" s="40">
        <f t="shared" si="9"/>
        <v>20.568400770712906</v>
      </c>
      <c r="F218" s="41">
        <f>SUM(F219:F221)</f>
        <v>32.025</v>
      </c>
      <c r="G218" s="41">
        <f>SUM(G219:G221)</f>
        <v>25.875</v>
      </c>
      <c r="H218" s="42">
        <f>SUM(H219:H221)</f>
        <v>6</v>
      </c>
    </row>
    <row r="219" spans="1:8" ht="15.75" customHeight="1">
      <c r="A219" s="421"/>
      <c r="B219" s="43" t="s">
        <v>172</v>
      </c>
      <c r="C219" s="30">
        <v>675</v>
      </c>
      <c r="D219" s="30"/>
      <c r="E219" s="31">
        <f aca="true" t="shared" si="10" ref="E219:E230">F219/C219*1000</f>
        <v>14.459259259259259</v>
      </c>
      <c r="F219" s="32">
        <v>9.76</v>
      </c>
      <c r="G219" s="32">
        <v>9.76</v>
      </c>
      <c r="H219" s="33"/>
    </row>
    <row r="220" spans="1:8" ht="15.75" customHeight="1">
      <c r="A220" s="278"/>
      <c r="B220" s="53" t="s">
        <v>103</v>
      </c>
      <c r="C220" s="54">
        <v>308</v>
      </c>
      <c r="D220" s="54"/>
      <c r="E220" s="31">
        <f t="shared" si="10"/>
        <v>24.83766233766234</v>
      </c>
      <c r="F220" s="56">
        <v>7.65</v>
      </c>
      <c r="G220" s="56">
        <v>1.5</v>
      </c>
      <c r="H220" s="57">
        <v>6</v>
      </c>
    </row>
    <row r="221" spans="1:8" ht="15.75" customHeight="1">
      <c r="A221" s="280"/>
      <c r="B221" s="49" t="s">
        <v>104</v>
      </c>
      <c r="C221" s="44">
        <v>574</v>
      </c>
      <c r="D221" s="44"/>
      <c r="E221" s="45">
        <f t="shared" si="10"/>
        <v>25.461672473867594</v>
      </c>
      <c r="F221" s="46">
        <v>14.615</v>
      </c>
      <c r="G221" s="46">
        <v>14.615</v>
      </c>
      <c r="H221" s="47"/>
    </row>
    <row r="222" spans="1:8" ht="15.75" customHeight="1">
      <c r="A222" s="282">
        <v>6</v>
      </c>
      <c r="B222" s="60" t="s">
        <v>49</v>
      </c>
      <c r="C222" s="61">
        <f>SUM(C223:C225)</f>
        <v>722</v>
      </c>
      <c r="D222" s="61">
        <f>SUM(D223:D225)</f>
        <v>0</v>
      </c>
      <c r="E222" s="72">
        <f t="shared" si="10"/>
        <v>15.560941828254848</v>
      </c>
      <c r="F222" s="61">
        <f>SUM(F223:F225)</f>
        <v>11.235</v>
      </c>
      <c r="G222" s="76">
        <f>SUM(G223:G225)</f>
        <v>11.205</v>
      </c>
      <c r="H222" s="63">
        <f>SUM(H223:H225)</f>
        <v>0.03</v>
      </c>
    </row>
    <row r="223" spans="1:8" ht="15.75" customHeight="1">
      <c r="A223" s="283"/>
      <c r="B223" s="263" t="s">
        <v>126</v>
      </c>
      <c r="C223" s="78">
        <v>175</v>
      </c>
      <c r="D223" s="78"/>
      <c r="E223" s="62">
        <f t="shared" si="10"/>
        <v>0.2571428571428572</v>
      </c>
      <c r="F223" s="79">
        <v>0.045</v>
      </c>
      <c r="G223" s="79">
        <v>0.045</v>
      </c>
      <c r="H223" s="80"/>
    </row>
    <row r="224" spans="1:8" ht="15.75" customHeight="1">
      <c r="A224" s="283"/>
      <c r="B224" s="263" t="s">
        <v>102</v>
      </c>
      <c r="C224" s="78">
        <v>482</v>
      </c>
      <c r="D224" s="78"/>
      <c r="E224" s="62">
        <f t="shared" si="10"/>
        <v>22.676348547717843</v>
      </c>
      <c r="F224" s="79">
        <v>10.93</v>
      </c>
      <c r="G224" s="79">
        <v>10.9</v>
      </c>
      <c r="H224" s="80">
        <v>0.03</v>
      </c>
    </row>
    <row r="225" spans="1:8" ht="15.75" customHeight="1">
      <c r="A225" s="421"/>
      <c r="B225" s="43" t="s">
        <v>103</v>
      </c>
      <c r="C225" s="30">
        <v>65</v>
      </c>
      <c r="D225" s="30"/>
      <c r="E225" s="31">
        <f t="shared" si="10"/>
        <v>4</v>
      </c>
      <c r="F225" s="32">
        <v>0.26</v>
      </c>
      <c r="G225" s="32">
        <v>0.26</v>
      </c>
      <c r="H225" s="33"/>
    </row>
    <row r="226" spans="1:8" ht="15.75" customHeight="1">
      <c r="A226" s="276">
        <v>7</v>
      </c>
      <c r="B226" s="48" t="s">
        <v>50</v>
      </c>
      <c r="C226" s="39">
        <f>SUM(C227:C228)</f>
        <v>180</v>
      </c>
      <c r="D226" s="39">
        <f>SUM(D227:D228)</f>
        <v>0</v>
      </c>
      <c r="E226" s="40">
        <f t="shared" si="10"/>
        <v>12.222222222222223</v>
      </c>
      <c r="F226" s="41">
        <f>SUM(F227:F228)</f>
        <v>2.2</v>
      </c>
      <c r="G226" s="41">
        <f>SUM(G227:G228)</f>
        <v>2.2</v>
      </c>
      <c r="H226" s="42">
        <f>SUM(H227:H228)</f>
        <v>0</v>
      </c>
    </row>
    <row r="227" spans="1:8" ht="15.75" customHeight="1">
      <c r="A227" s="422"/>
      <c r="B227" s="51" t="s">
        <v>102</v>
      </c>
      <c r="C227" s="35">
        <v>99</v>
      </c>
      <c r="D227" s="35"/>
      <c r="E227" s="52">
        <f t="shared" si="10"/>
        <v>14.14141414141414</v>
      </c>
      <c r="F227" s="36">
        <v>1.4</v>
      </c>
      <c r="G227" s="36">
        <v>1.4</v>
      </c>
      <c r="H227" s="37"/>
    </row>
    <row r="228" spans="1:8" ht="15.75" customHeight="1">
      <c r="A228" s="280"/>
      <c r="B228" s="59" t="s">
        <v>104</v>
      </c>
      <c r="C228" s="44">
        <v>81</v>
      </c>
      <c r="D228" s="44"/>
      <c r="E228" s="45">
        <f t="shared" si="10"/>
        <v>9.876543209876543</v>
      </c>
      <c r="F228" s="46">
        <v>0.8</v>
      </c>
      <c r="G228" s="46">
        <v>0.8</v>
      </c>
      <c r="H228" s="47"/>
    </row>
    <row r="229" spans="1:8" ht="15.75" customHeight="1">
      <c r="A229" s="276">
        <v>8</v>
      </c>
      <c r="B229" s="48" t="s">
        <v>190</v>
      </c>
      <c r="C229" s="39">
        <f>SUM(C230)</f>
        <v>195</v>
      </c>
      <c r="D229" s="39">
        <f>SUM(D230)</f>
        <v>0</v>
      </c>
      <c r="E229" s="40">
        <f t="shared" si="10"/>
        <v>4.9743589743589745</v>
      </c>
      <c r="F229" s="41">
        <f>SUM(F230)</f>
        <v>0.97</v>
      </c>
      <c r="G229" s="41">
        <f>SUM(G230)</f>
        <v>0</v>
      </c>
      <c r="H229" s="42">
        <f>SUM(H230)</f>
        <v>0.97</v>
      </c>
    </row>
    <row r="230" spans="1:8" ht="15.75" customHeight="1">
      <c r="A230" s="280"/>
      <c r="B230" s="59" t="s">
        <v>102</v>
      </c>
      <c r="C230" s="44">
        <v>195</v>
      </c>
      <c r="D230" s="44"/>
      <c r="E230" s="45">
        <f t="shared" si="10"/>
        <v>4.9743589743589745</v>
      </c>
      <c r="F230" s="46">
        <v>0.97</v>
      </c>
      <c r="G230" s="46"/>
      <c r="H230" s="47">
        <v>0.97</v>
      </c>
    </row>
    <row r="231" spans="1:8" ht="15.75" customHeight="1">
      <c r="A231" s="276">
        <v>9</v>
      </c>
      <c r="B231" s="48" t="s">
        <v>179</v>
      </c>
      <c r="C231" s="39">
        <f>SUM(C232)</f>
        <v>54</v>
      </c>
      <c r="D231" s="39">
        <f>SUM(D232)</f>
        <v>0</v>
      </c>
      <c r="E231" s="40">
        <f>F231/C231*1000</f>
        <v>0.3333333333333333</v>
      </c>
      <c r="F231" s="41">
        <f>SUM(F232)</f>
        <v>0.018</v>
      </c>
      <c r="G231" s="41">
        <f>SUM(G232)</f>
        <v>0.018</v>
      </c>
      <c r="H231" s="42">
        <f>SUM(H232)</f>
        <v>0</v>
      </c>
    </row>
    <row r="232" spans="1:8" ht="15.75" customHeight="1">
      <c r="A232" s="280"/>
      <c r="B232" s="59" t="s">
        <v>103</v>
      </c>
      <c r="C232" s="44">
        <v>54</v>
      </c>
      <c r="D232" s="44"/>
      <c r="E232" s="45">
        <f>F232/C232*1000</f>
        <v>0.3333333333333333</v>
      </c>
      <c r="F232" s="46">
        <v>0.018</v>
      </c>
      <c r="G232" s="46">
        <v>0.018</v>
      </c>
      <c r="H232" s="47"/>
    </row>
    <row r="233" spans="1:8" ht="15.75" customHeight="1">
      <c r="A233" s="276">
        <v>10</v>
      </c>
      <c r="B233" s="48" t="s">
        <v>20</v>
      </c>
      <c r="C233" s="39">
        <f>SUM(C234:C235)</f>
        <v>5635</v>
      </c>
      <c r="D233" s="39">
        <f>SUM(D234:D235)</f>
        <v>0</v>
      </c>
      <c r="E233" s="40">
        <f>F233/C233*1000</f>
        <v>26.097604259094943</v>
      </c>
      <c r="F233" s="41">
        <f>SUM(F234:F235)</f>
        <v>147.06</v>
      </c>
      <c r="G233" s="41">
        <f>SUM(G234:G235)</f>
        <v>0</v>
      </c>
      <c r="H233" s="42">
        <f>SUM(H234:H235)</f>
        <v>146.85999999999999</v>
      </c>
    </row>
    <row r="234" spans="1:8" ht="15.75" customHeight="1">
      <c r="A234" s="421"/>
      <c r="B234" s="43" t="s">
        <v>102</v>
      </c>
      <c r="C234" s="30">
        <v>3325</v>
      </c>
      <c r="D234" s="30"/>
      <c r="E234" s="31">
        <f aca="true" t="shared" si="11" ref="E234:E242">F234/C234*1000</f>
        <v>6.084210526315789</v>
      </c>
      <c r="F234" s="32">
        <v>20.23</v>
      </c>
      <c r="G234" s="32"/>
      <c r="H234" s="33">
        <v>20.23</v>
      </c>
    </row>
    <row r="235" spans="1:8" ht="15.75" customHeight="1">
      <c r="A235" s="421"/>
      <c r="B235" s="43" t="s">
        <v>103</v>
      </c>
      <c r="C235" s="30">
        <v>2310</v>
      </c>
      <c r="D235" s="30"/>
      <c r="E235" s="31">
        <f t="shared" si="11"/>
        <v>54.9047619047619</v>
      </c>
      <c r="F235" s="32">
        <v>126.83</v>
      </c>
      <c r="G235" s="32"/>
      <c r="H235" s="33">
        <v>126.63</v>
      </c>
    </row>
    <row r="236" spans="1:8" ht="15.75" customHeight="1">
      <c r="A236" s="276">
        <v>11</v>
      </c>
      <c r="B236" s="48" t="s">
        <v>74</v>
      </c>
      <c r="C236" s="39">
        <f>SUM(C237)</f>
        <v>320</v>
      </c>
      <c r="D236" s="39">
        <f>SUM(D237)</f>
        <v>0</v>
      </c>
      <c r="E236" s="40">
        <f t="shared" si="11"/>
        <v>0.0875</v>
      </c>
      <c r="F236" s="41">
        <f>SUM(F237)</f>
        <v>0.028</v>
      </c>
      <c r="G236" s="41">
        <f>SUM(G237)</f>
        <v>0</v>
      </c>
      <c r="H236" s="42">
        <f>SUM(H237)</f>
        <v>0.028</v>
      </c>
    </row>
    <row r="237" spans="1:8" ht="15.75" customHeight="1">
      <c r="A237" s="280"/>
      <c r="B237" s="59" t="s">
        <v>103</v>
      </c>
      <c r="C237" s="44">
        <v>320</v>
      </c>
      <c r="D237" s="44"/>
      <c r="E237" s="45">
        <f t="shared" si="11"/>
        <v>0.0875</v>
      </c>
      <c r="F237" s="46">
        <v>0.028</v>
      </c>
      <c r="G237" s="46"/>
      <c r="H237" s="47">
        <v>0.028</v>
      </c>
    </row>
    <row r="238" spans="1:17" s="65" customFormat="1" ht="15.75" customHeight="1">
      <c r="A238" s="276">
        <v>12</v>
      </c>
      <c r="B238" s="48" t="s">
        <v>51</v>
      </c>
      <c r="C238" s="39">
        <f>SUM(C239:C242)</f>
        <v>1006</v>
      </c>
      <c r="D238" s="39">
        <f>SUM(D239:D242)</f>
        <v>0</v>
      </c>
      <c r="E238" s="40">
        <f t="shared" si="11"/>
        <v>28.87475149105368</v>
      </c>
      <c r="F238" s="41">
        <f>SUM(F239:F242)</f>
        <v>29.048000000000002</v>
      </c>
      <c r="G238" s="41">
        <f>SUM(G239:G242)</f>
        <v>24.140000000000004</v>
      </c>
      <c r="H238" s="42">
        <f>SUM(H239:H242)</f>
        <v>4.9079999999999995</v>
      </c>
      <c r="K238" s="66"/>
      <c r="L238" s="66"/>
      <c r="M238" s="66"/>
      <c r="N238" s="66"/>
      <c r="O238" s="66"/>
      <c r="P238" s="66"/>
      <c r="Q238" s="66"/>
    </row>
    <row r="239" spans="1:8" ht="15.75" customHeight="1">
      <c r="A239" s="283"/>
      <c r="B239" s="263" t="s">
        <v>100</v>
      </c>
      <c r="C239" s="78">
        <v>109</v>
      </c>
      <c r="D239" s="78"/>
      <c r="E239" s="31">
        <f t="shared" si="11"/>
        <v>96.78899082568807</v>
      </c>
      <c r="F239" s="79">
        <v>10.55</v>
      </c>
      <c r="G239" s="79">
        <v>10.55</v>
      </c>
      <c r="H239" s="80"/>
    </row>
    <row r="240" spans="1:8" ht="15.75" customHeight="1">
      <c r="A240" s="421"/>
      <c r="B240" s="43" t="s">
        <v>102</v>
      </c>
      <c r="C240" s="30">
        <v>606</v>
      </c>
      <c r="D240" s="30"/>
      <c r="E240" s="31">
        <f t="shared" si="11"/>
        <v>16.3993399339934</v>
      </c>
      <c r="F240" s="32">
        <v>9.938</v>
      </c>
      <c r="G240" s="32">
        <v>5.58</v>
      </c>
      <c r="H240" s="33">
        <v>4.358</v>
      </c>
    </row>
    <row r="241" spans="1:8" ht="15.75" customHeight="1">
      <c r="A241" s="422"/>
      <c r="B241" s="51" t="s">
        <v>103</v>
      </c>
      <c r="C241" s="35">
        <v>215</v>
      </c>
      <c r="D241" s="35"/>
      <c r="E241" s="31">
        <f t="shared" si="11"/>
        <v>26.46511627906977</v>
      </c>
      <c r="F241" s="36">
        <v>5.69</v>
      </c>
      <c r="G241" s="36">
        <v>5.69</v>
      </c>
      <c r="H241" s="37"/>
    </row>
    <row r="242" spans="1:8" ht="15.75" customHeight="1">
      <c r="A242" s="280"/>
      <c r="B242" s="49" t="s">
        <v>104</v>
      </c>
      <c r="C242" s="44">
        <v>76</v>
      </c>
      <c r="D242" s="44"/>
      <c r="E242" s="45">
        <f t="shared" si="11"/>
        <v>37.76315789473684</v>
      </c>
      <c r="F242" s="46">
        <v>2.87</v>
      </c>
      <c r="G242" s="46">
        <v>2.32</v>
      </c>
      <c r="H242" s="47">
        <v>0.55</v>
      </c>
    </row>
    <row r="243" spans="1:10" ht="15.75" customHeight="1">
      <c r="A243" s="316" t="s">
        <v>197</v>
      </c>
      <c r="B243" s="317" t="s">
        <v>137</v>
      </c>
      <c r="C243" s="318">
        <f>C204+C209+C214+C216+C218+C222+C226+C229+C231+C233+C236+C238</f>
        <v>53039</v>
      </c>
      <c r="D243" s="318">
        <f>D204+D209+D214+D216+D218+D222+D226+D229+D231+D233+D236+D238</f>
        <v>0</v>
      </c>
      <c r="E243" s="318"/>
      <c r="F243" s="319">
        <f>F204+F209+F214+F216+F218+F222+F226+F229+F231+F233+F236+F238</f>
        <v>1724.5330000000004</v>
      </c>
      <c r="G243" s="319">
        <f>G204+G209+G214+G216+G218+G222+G226+G229+G231+G233+G236+G238</f>
        <v>1500.6420000000003</v>
      </c>
      <c r="H243" s="320">
        <f>H204+H209+H214+H216+H218+H222+H226+H229+H231+H233+H236+H238</f>
        <v>161.30599999999995</v>
      </c>
      <c r="J243" s="6"/>
    </row>
    <row r="244" spans="1:8" ht="15.75" customHeight="1">
      <c r="A244" s="420"/>
      <c r="B244" s="67" t="s">
        <v>55</v>
      </c>
      <c r="C244" s="68"/>
      <c r="D244" s="68"/>
      <c r="E244" s="71"/>
      <c r="F244" s="69"/>
      <c r="G244" s="69"/>
      <c r="H244" s="70"/>
    </row>
    <row r="245" spans="1:8" ht="15.75" customHeight="1">
      <c r="A245" s="282">
        <v>1</v>
      </c>
      <c r="B245" s="60" t="s">
        <v>33</v>
      </c>
      <c r="C245" s="61">
        <f>SUM(C246:C250)</f>
        <v>33485</v>
      </c>
      <c r="D245" s="61">
        <f>SUM(D246:D250)</f>
        <v>0</v>
      </c>
      <c r="E245" s="72">
        <f aca="true" t="shared" si="12" ref="E245:E288">F245/C245*1000</f>
        <v>12.71112438405256</v>
      </c>
      <c r="F245" s="76">
        <f>SUM(F246:F250)</f>
        <v>425.63199999999995</v>
      </c>
      <c r="G245" s="76">
        <f>SUM(G246:G250)</f>
        <v>415.71000000000004</v>
      </c>
      <c r="H245" s="77">
        <f>SUM(H246:H250)</f>
        <v>0</v>
      </c>
    </row>
    <row r="246" spans="1:8" ht="15.75" customHeight="1">
      <c r="A246" s="421"/>
      <c r="B246" s="43" t="s">
        <v>100</v>
      </c>
      <c r="C246" s="30">
        <v>7280</v>
      </c>
      <c r="D246" s="30"/>
      <c r="E246" s="31">
        <f t="shared" si="12"/>
        <v>6.916208791208791</v>
      </c>
      <c r="F246" s="32">
        <v>50.35</v>
      </c>
      <c r="G246" s="32">
        <v>50.35</v>
      </c>
      <c r="H246" s="33"/>
    </row>
    <row r="247" spans="1:8" ht="15.75" customHeight="1">
      <c r="A247" s="421"/>
      <c r="B247" s="43" t="s">
        <v>101</v>
      </c>
      <c r="C247" s="30">
        <v>8325</v>
      </c>
      <c r="D247" s="30"/>
      <c r="E247" s="31">
        <f t="shared" si="12"/>
        <v>11.6996996996997</v>
      </c>
      <c r="F247" s="32">
        <v>97.4</v>
      </c>
      <c r="G247" s="32">
        <v>94.35</v>
      </c>
      <c r="H247" s="33"/>
    </row>
    <row r="248" spans="1:15" ht="15.75" customHeight="1">
      <c r="A248" s="421"/>
      <c r="B248" s="43" t="s">
        <v>102</v>
      </c>
      <c r="C248" s="30">
        <v>5839</v>
      </c>
      <c r="D248" s="30"/>
      <c r="E248" s="31">
        <f t="shared" si="12"/>
        <v>12.748758349032368</v>
      </c>
      <c r="F248" s="32">
        <v>74.44</v>
      </c>
      <c r="G248" s="32">
        <v>74.44</v>
      </c>
      <c r="H248" s="33"/>
      <c r="K248" s="5"/>
      <c r="L248" s="5"/>
      <c r="M248" s="5"/>
      <c r="N248" s="5"/>
      <c r="O248" s="5"/>
    </row>
    <row r="249" spans="1:16" ht="15.75" customHeight="1">
      <c r="A249" s="421"/>
      <c r="B249" s="43" t="s">
        <v>103</v>
      </c>
      <c r="C249" s="30">
        <v>2904</v>
      </c>
      <c r="D249" s="30"/>
      <c r="E249" s="31">
        <f t="shared" si="12"/>
        <v>23.144628099173556</v>
      </c>
      <c r="F249" s="32">
        <v>67.212</v>
      </c>
      <c r="G249" s="32">
        <v>60.34</v>
      </c>
      <c r="H249" s="33"/>
      <c r="K249" s="5"/>
      <c r="L249" s="5"/>
      <c r="M249" s="5"/>
      <c r="N249" s="5"/>
      <c r="O249" s="5"/>
      <c r="P249" s="5"/>
    </row>
    <row r="250" spans="1:15" ht="15.75" customHeight="1">
      <c r="A250" s="422"/>
      <c r="B250" s="34" t="s">
        <v>104</v>
      </c>
      <c r="C250" s="35">
        <v>9137</v>
      </c>
      <c r="D250" s="35"/>
      <c r="E250" s="52">
        <f t="shared" si="12"/>
        <v>14.909707781547553</v>
      </c>
      <c r="F250" s="36">
        <v>136.23</v>
      </c>
      <c r="G250" s="36">
        <v>136.23</v>
      </c>
      <c r="H250" s="37"/>
      <c r="K250" s="5"/>
      <c r="L250" s="5"/>
      <c r="M250" s="5"/>
      <c r="N250" s="5"/>
      <c r="O250" s="5"/>
    </row>
    <row r="251" spans="1:17" s="65" customFormat="1" ht="15.75" customHeight="1">
      <c r="A251" s="276">
        <v>2</v>
      </c>
      <c r="B251" s="38" t="s">
        <v>58</v>
      </c>
      <c r="C251" s="39">
        <f>SUM(C252:C252)</f>
        <v>50</v>
      </c>
      <c r="D251" s="39">
        <f>SUM(D252:D252)</f>
        <v>0</v>
      </c>
      <c r="E251" s="40">
        <f t="shared" si="12"/>
        <v>13.999999999999998</v>
      </c>
      <c r="F251" s="41">
        <f>SUM(F252:F252)</f>
        <v>0.7</v>
      </c>
      <c r="G251" s="41">
        <f>SUM(G252:G252)</f>
        <v>0</v>
      </c>
      <c r="H251" s="42">
        <f>SUM(H252:H252)</f>
        <v>0.7</v>
      </c>
      <c r="K251" s="66"/>
      <c r="L251" s="66"/>
      <c r="M251" s="66"/>
      <c r="N251" s="66"/>
      <c r="O251" s="66"/>
      <c r="P251" s="66"/>
      <c r="Q251" s="66"/>
    </row>
    <row r="252" spans="1:8" ht="15.75" customHeight="1">
      <c r="A252" s="421"/>
      <c r="B252" s="43" t="s">
        <v>172</v>
      </c>
      <c r="C252" s="30">
        <v>50</v>
      </c>
      <c r="D252" s="30"/>
      <c r="E252" s="31">
        <f t="shared" si="12"/>
        <v>13.999999999999998</v>
      </c>
      <c r="F252" s="32">
        <v>0.7</v>
      </c>
      <c r="G252" s="32"/>
      <c r="H252" s="33">
        <v>0.7</v>
      </c>
    </row>
    <row r="253" spans="1:8" ht="15.75" customHeight="1">
      <c r="A253" s="276">
        <v>3</v>
      </c>
      <c r="B253" s="48" t="s">
        <v>144</v>
      </c>
      <c r="C253" s="39">
        <f>SUM(C254:C254)</f>
        <v>425</v>
      </c>
      <c r="D253" s="39">
        <f>SUM(D254:D254)</f>
        <v>0</v>
      </c>
      <c r="E253" s="73">
        <f t="shared" si="12"/>
        <v>34.41176470588235</v>
      </c>
      <c r="F253" s="41">
        <f>SUM(F254:F254)</f>
        <v>14.625</v>
      </c>
      <c r="G253" s="41">
        <f>SUM(G254:G254)</f>
        <v>3.7</v>
      </c>
      <c r="H253" s="42">
        <f>SUM(H254:H254)</f>
        <v>0.125</v>
      </c>
    </row>
    <row r="254" spans="1:8" ht="15.75" customHeight="1">
      <c r="A254" s="422"/>
      <c r="B254" s="51" t="s">
        <v>159</v>
      </c>
      <c r="C254" s="35">
        <v>425</v>
      </c>
      <c r="D254" s="35"/>
      <c r="E254" s="52">
        <f t="shared" si="12"/>
        <v>34.41176470588235</v>
      </c>
      <c r="F254" s="36">
        <v>14.625</v>
      </c>
      <c r="G254" s="36">
        <v>3.7</v>
      </c>
      <c r="H254" s="37">
        <v>0.125</v>
      </c>
    </row>
    <row r="255" spans="1:14" ht="15.75" customHeight="1">
      <c r="A255" s="276">
        <v>4</v>
      </c>
      <c r="B255" s="48" t="s">
        <v>22</v>
      </c>
      <c r="C255" s="39">
        <f>SUM(C256:C257)</f>
        <v>1468</v>
      </c>
      <c r="D255" s="39">
        <f>SUM(D256:D257)</f>
        <v>0</v>
      </c>
      <c r="E255" s="73">
        <f t="shared" si="12"/>
        <v>13.017029972752045</v>
      </c>
      <c r="F255" s="41">
        <f>SUM(F256:F257)</f>
        <v>19.109</v>
      </c>
      <c r="G255" s="41">
        <f>SUM(G256:G257)</f>
        <v>19.109</v>
      </c>
      <c r="H255" s="42">
        <f>SUM(H256:H257)</f>
        <v>0</v>
      </c>
      <c r="K255" s="5"/>
      <c r="L255" s="5"/>
      <c r="M255" s="5"/>
      <c r="N255" s="5"/>
    </row>
    <row r="256" spans="1:8" ht="15.75" customHeight="1">
      <c r="A256" s="278"/>
      <c r="B256" s="43" t="s">
        <v>126</v>
      </c>
      <c r="C256" s="54">
        <v>360</v>
      </c>
      <c r="D256" s="54"/>
      <c r="E256" s="74">
        <f t="shared" si="12"/>
        <v>0.8583333333333334</v>
      </c>
      <c r="F256" s="56">
        <v>0.309</v>
      </c>
      <c r="G256" s="56">
        <v>0.309</v>
      </c>
      <c r="H256" s="57"/>
    </row>
    <row r="257" spans="1:8" ht="15.75" customHeight="1">
      <c r="A257" s="280"/>
      <c r="B257" s="49" t="s">
        <v>104</v>
      </c>
      <c r="C257" s="44">
        <v>1108</v>
      </c>
      <c r="D257" s="44"/>
      <c r="E257" s="45">
        <f t="shared" si="12"/>
        <v>16.96750902527076</v>
      </c>
      <c r="F257" s="46">
        <v>18.8</v>
      </c>
      <c r="G257" s="46">
        <v>18.8</v>
      </c>
      <c r="H257" s="47"/>
    </row>
    <row r="258" spans="1:17" s="65" customFormat="1" ht="15.75" customHeight="1">
      <c r="A258" s="276">
        <v>5</v>
      </c>
      <c r="B258" s="48" t="s">
        <v>140</v>
      </c>
      <c r="C258" s="39">
        <f>SUM(C259:C261)</f>
        <v>3085</v>
      </c>
      <c r="D258" s="39">
        <f>SUM(D259:D261)</f>
        <v>0</v>
      </c>
      <c r="E258" s="40">
        <f t="shared" si="12"/>
        <v>7.222042139384117</v>
      </c>
      <c r="F258" s="41">
        <f>SUM(F259:F261)</f>
        <v>22.28</v>
      </c>
      <c r="G258" s="41">
        <f>SUM(G259:G261)</f>
        <v>21.62</v>
      </c>
      <c r="H258" s="42">
        <f>SUM(H259:H261)</f>
        <v>0</v>
      </c>
      <c r="K258" s="66"/>
      <c r="L258" s="66"/>
      <c r="M258" s="66"/>
      <c r="N258" s="66"/>
      <c r="O258" s="66"/>
      <c r="P258" s="66"/>
      <c r="Q258" s="66"/>
    </row>
    <row r="259" spans="1:8" ht="15.75" customHeight="1">
      <c r="A259" s="421"/>
      <c r="B259" s="43" t="s">
        <v>101</v>
      </c>
      <c r="C259" s="30">
        <v>2940</v>
      </c>
      <c r="D259" s="30"/>
      <c r="E259" s="52">
        <f>F259/C259*1000</f>
        <v>6.748299319727891</v>
      </c>
      <c r="F259" s="32">
        <v>19.84</v>
      </c>
      <c r="G259" s="32">
        <v>19.18</v>
      </c>
      <c r="H259" s="33"/>
    </row>
    <row r="260" spans="1:8" ht="15.75" customHeight="1">
      <c r="A260" s="422"/>
      <c r="B260" s="51" t="s">
        <v>102</v>
      </c>
      <c r="C260" s="35">
        <v>45</v>
      </c>
      <c r="D260" s="35"/>
      <c r="E260" s="52">
        <f>F260/C260*1000</f>
        <v>32</v>
      </c>
      <c r="F260" s="36">
        <v>1.44</v>
      </c>
      <c r="G260" s="36">
        <v>1.44</v>
      </c>
      <c r="H260" s="37"/>
    </row>
    <row r="261" spans="1:8" ht="15.75" customHeight="1">
      <c r="A261" s="280"/>
      <c r="B261" s="203" t="s">
        <v>103</v>
      </c>
      <c r="C261" s="44">
        <v>100</v>
      </c>
      <c r="D261" s="44"/>
      <c r="E261" s="45">
        <f t="shared" si="12"/>
        <v>10</v>
      </c>
      <c r="F261" s="46">
        <v>1</v>
      </c>
      <c r="G261" s="46">
        <v>1</v>
      </c>
      <c r="H261" s="47"/>
    </row>
    <row r="262" spans="1:8" ht="15.75" customHeight="1">
      <c r="A262" s="282">
        <v>6</v>
      </c>
      <c r="B262" s="60" t="s">
        <v>23</v>
      </c>
      <c r="C262" s="61">
        <f>SUM(C263:C265)</f>
        <v>554</v>
      </c>
      <c r="D262" s="61">
        <f>SUM(D263:D265)</f>
        <v>0</v>
      </c>
      <c r="E262" s="72">
        <f t="shared" si="12"/>
        <v>19.386281588447652</v>
      </c>
      <c r="F262" s="61">
        <f>SUM(F263:F265)</f>
        <v>10.74</v>
      </c>
      <c r="G262" s="61">
        <f>SUM(G263:G265)</f>
        <v>10.625</v>
      </c>
      <c r="H262" s="63">
        <f>SUM(H263:H265)</f>
        <v>0</v>
      </c>
    </row>
    <row r="263" spans="1:8" ht="15.75" customHeight="1">
      <c r="A263" s="281"/>
      <c r="B263" s="53" t="s">
        <v>116</v>
      </c>
      <c r="C263" s="54">
        <v>224</v>
      </c>
      <c r="D263" s="54"/>
      <c r="E263" s="55">
        <f t="shared" si="12"/>
        <v>2.9017857142857144</v>
      </c>
      <c r="F263" s="56">
        <v>0.65</v>
      </c>
      <c r="G263" s="56">
        <v>0.58</v>
      </c>
      <c r="H263" s="57"/>
    </row>
    <row r="264" spans="1:8" ht="15.75" customHeight="1">
      <c r="A264" s="422"/>
      <c r="B264" s="51" t="s">
        <v>103</v>
      </c>
      <c r="C264" s="35">
        <v>80</v>
      </c>
      <c r="D264" s="35"/>
      <c r="E264" s="52">
        <f t="shared" si="12"/>
        <v>32.375</v>
      </c>
      <c r="F264" s="36">
        <v>2.59</v>
      </c>
      <c r="G264" s="36">
        <v>2.545</v>
      </c>
      <c r="H264" s="37"/>
    </row>
    <row r="265" spans="1:8" ht="15.75" customHeight="1">
      <c r="A265" s="280"/>
      <c r="B265" s="203" t="s">
        <v>104</v>
      </c>
      <c r="C265" s="44">
        <v>250</v>
      </c>
      <c r="D265" s="44"/>
      <c r="E265" s="81">
        <f t="shared" si="12"/>
        <v>30</v>
      </c>
      <c r="F265" s="46">
        <v>7.5</v>
      </c>
      <c r="G265" s="46">
        <v>7.5</v>
      </c>
      <c r="H265" s="47"/>
    </row>
    <row r="266" spans="1:8" ht="15.75" customHeight="1">
      <c r="A266" s="282">
        <v>7</v>
      </c>
      <c r="B266" s="60" t="s">
        <v>75</v>
      </c>
      <c r="C266" s="61">
        <f>SUM(C267:C267)</f>
        <v>20</v>
      </c>
      <c r="D266" s="61">
        <f>SUM(D267:D267)</f>
        <v>0</v>
      </c>
      <c r="E266" s="62">
        <f t="shared" si="12"/>
        <v>28.000000000000004</v>
      </c>
      <c r="F266" s="61">
        <f>SUM(F267:F267)</f>
        <v>0.56</v>
      </c>
      <c r="G266" s="61">
        <f>SUM(G267:G267)</f>
        <v>0.56</v>
      </c>
      <c r="H266" s="63">
        <f>SUM(H267:H267)</f>
        <v>0</v>
      </c>
    </row>
    <row r="267" spans="1:8" ht="15.75" customHeight="1">
      <c r="A267" s="285"/>
      <c r="B267" s="59" t="s">
        <v>102</v>
      </c>
      <c r="C267" s="44">
        <v>20</v>
      </c>
      <c r="D267" s="44"/>
      <c r="E267" s="45">
        <f t="shared" si="12"/>
        <v>28.000000000000004</v>
      </c>
      <c r="F267" s="46">
        <v>0.56</v>
      </c>
      <c r="G267" s="46">
        <v>0.56</v>
      </c>
      <c r="H267" s="47"/>
    </row>
    <row r="268" spans="1:8" ht="15.75" customHeight="1">
      <c r="A268" s="282">
        <v>8</v>
      </c>
      <c r="B268" s="60" t="s">
        <v>62</v>
      </c>
      <c r="C268" s="61">
        <f>SUM(C269:C269)</f>
        <v>720</v>
      </c>
      <c r="D268" s="61">
        <f>SUM(D269:D269)</f>
        <v>0</v>
      </c>
      <c r="E268" s="72">
        <f t="shared" si="12"/>
        <v>12.5</v>
      </c>
      <c r="F268" s="76">
        <f>SUM(F269:F269)</f>
        <v>9</v>
      </c>
      <c r="G268" s="76">
        <f>SUM(G269:G269)</f>
        <v>9</v>
      </c>
      <c r="H268" s="77">
        <f>SUM(H269:H269)</f>
        <v>0</v>
      </c>
    </row>
    <row r="269" spans="1:8" ht="15.75" customHeight="1">
      <c r="A269" s="280"/>
      <c r="B269" s="59" t="s">
        <v>101</v>
      </c>
      <c r="C269" s="44">
        <v>720</v>
      </c>
      <c r="D269" s="44"/>
      <c r="E269" s="45">
        <f t="shared" si="12"/>
        <v>12.5</v>
      </c>
      <c r="F269" s="46">
        <v>9</v>
      </c>
      <c r="G269" s="46">
        <v>9</v>
      </c>
      <c r="H269" s="47"/>
    </row>
    <row r="270" spans="1:8" ht="15.75" customHeight="1">
      <c r="A270" s="282">
        <v>9</v>
      </c>
      <c r="B270" s="60" t="s">
        <v>150</v>
      </c>
      <c r="C270" s="61">
        <f>SUM(C271:C272)</f>
        <v>1042</v>
      </c>
      <c r="D270" s="61">
        <f>SUM(D271:D272)</f>
        <v>0</v>
      </c>
      <c r="E270" s="72">
        <f t="shared" si="12"/>
        <v>8.171785028790788</v>
      </c>
      <c r="F270" s="76">
        <f>SUM(F271:F272)</f>
        <v>8.515</v>
      </c>
      <c r="G270" s="76">
        <f>SUM(G271:G272)</f>
        <v>8.515</v>
      </c>
      <c r="H270" s="77">
        <f>SUM(H271:H272)</f>
        <v>0</v>
      </c>
    </row>
    <row r="271" spans="1:8" ht="15.75" customHeight="1">
      <c r="A271" s="421"/>
      <c r="B271" s="43" t="s">
        <v>101</v>
      </c>
      <c r="C271" s="30">
        <v>360</v>
      </c>
      <c r="D271" s="30"/>
      <c r="E271" s="31">
        <f t="shared" si="12"/>
        <v>11.11111111111111</v>
      </c>
      <c r="F271" s="32">
        <v>4</v>
      </c>
      <c r="G271" s="32">
        <v>4</v>
      </c>
      <c r="H271" s="33"/>
    </row>
    <row r="272" spans="1:8" ht="15.75" customHeight="1">
      <c r="A272" s="280"/>
      <c r="B272" s="49" t="s">
        <v>104</v>
      </c>
      <c r="C272" s="44">
        <v>682</v>
      </c>
      <c r="D272" s="44"/>
      <c r="E272" s="45">
        <f t="shared" si="12"/>
        <v>6.620234604105571</v>
      </c>
      <c r="F272" s="46">
        <v>4.515</v>
      </c>
      <c r="G272" s="46">
        <v>4.515</v>
      </c>
      <c r="H272" s="47"/>
    </row>
    <row r="273" spans="1:17" s="65" customFormat="1" ht="15.75" customHeight="1">
      <c r="A273" s="276">
        <v>10</v>
      </c>
      <c r="B273" s="38" t="s">
        <v>34</v>
      </c>
      <c r="C273" s="39">
        <f>SUM(C274:C275)</f>
        <v>6484</v>
      </c>
      <c r="D273" s="39">
        <f>SUM(D274:D275)</f>
        <v>0</v>
      </c>
      <c r="E273" s="40">
        <f t="shared" si="12"/>
        <v>10.784083898827886</v>
      </c>
      <c r="F273" s="41">
        <f>SUM(F274:F275)</f>
        <v>69.924</v>
      </c>
      <c r="G273" s="41">
        <f>SUM(G274:G275)</f>
        <v>69.912</v>
      </c>
      <c r="H273" s="42">
        <f>SUM(H274:H275)</f>
        <v>0</v>
      </c>
      <c r="K273" s="66"/>
      <c r="L273" s="66"/>
      <c r="M273" s="66"/>
      <c r="N273" s="66"/>
      <c r="O273" s="66"/>
      <c r="P273" s="66"/>
      <c r="Q273" s="66"/>
    </row>
    <row r="274" spans="1:8" ht="15.75" customHeight="1">
      <c r="A274" s="422"/>
      <c r="B274" s="34" t="s">
        <v>101</v>
      </c>
      <c r="C274" s="35">
        <v>4680</v>
      </c>
      <c r="D274" s="35"/>
      <c r="E274" s="52">
        <f t="shared" si="12"/>
        <v>5.088034188034188</v>
      </c>
      <c r="F274" s="36">
        <v>23.812</v>
      </c>
      <c r="G274" s="36">
        <v>23.8</v>
      </c>
      <c r="H274" s="37"/>
    </row>
    <row r="275" spans="1:8" ht="15.75" customHeight="1">
      <c r="A275" s="280"/>
      <c r="B275" s="49" t="s">
        <v>104</v>
      </c>
      <c r="C275" s="44">
        <v>1804</v>
      </c>
      <c r="D275" s="44"/>
      <c r="E275" s="45">
        <f t="shared" si="12"/>
        <v>25.5609756097561</v>
      </c>
      <c r="F275" s="46">
        <v>46.112</v>
      </c>
      <c r="G275" s="46">
        <v>46.112</v>
      </c>
      <c r="H275" s="47"/>
    </row>
    <row r="276" spans="1:8" ht="15.75" customHeight="1">
      <c r="A276" s="282">
        <v>11</v>
      </c>
      <c r="B276" s="60" t="s">
        <v>35</v>
      </c>
      <c r="C276" s="61">
        <f>SUM(C277:C279)</f>
        <v>6965</v>
      </c>
      <c r="D276" s="61">
        <f>SUM(D277:D279)</f>
        <v>0</v>
      </c>
      <c r="E276" s="72">
        <f t="shared" si="12"/>
        <v>20.240488155061016</v>
      </c>
      <c r="F276" s="76">
        <f>SUM(F277:F279)</f>
        <v>140.975</v>
      </c>
      <c r="G276" s="76">
        <f>SUM(G277:G279)</f>
        <v>137.375</v>
      </c>
      <c r="H276" s="77">
        <f>SUM(H277:H279)</f>
        <v>0</v>
      </c>
    </row>
    <row r="277" spans="1:8" ht="15.75" customHeight="1">
      <c r="A277" s="422"/>
      <c r="B277" s="51" t="s">
        <v>101</v>
      </c>
      <c r="C277" s="35">
        <v>300</v>
      </c>
      <c r="D277" s="35"/>
      <c r="E277" s="31">
        <f t="shared" si="12"/>
        <v>13.466666666666667</v>
      </c>
      <c r="F277" s="36">
        <v>4.04</v>
      </c>
      <c r="G277" s="36">
        <v>4</v>
      </c>
      <c r="H277" s="37"/>
    </row>
    <row r="278" spans="1:8" ht="15.75" customHeight="1">
      <c r="A278" s="422"/>
      <c r="B278" s="51" t="s">
        <v>103</v>
      </c>
      <c r="C278" s="35">
        <v>2765</v>
      </c>
      <c r="D278" s="35"/>
      <c r="E278" s="52">
        <f t="shared" si="12"/>
        <v>21.748643761301988</v>
      </c>
      <c r="F278" s="36">
        <v>60.135</v>
      </c>
      <c r="G278" s="36">
        <v>56.575</v>
      </c>
      <c r="H278" s="37"/>
    </row>
    <row r="279" spans="1:8" ht="15.75" customHeight="1">
      <c r="A279" s="280"/>
      <c r="B279" s="49" t="s">
        <v>104</v>
      </c>
      <c r="C279" s="44">
        <v>3900</v>
      </c>
      <c r="D279" s="44"/>
      <c r="E279" s="45">
        <f t="shared" si="12"/>
        <v>19.692307692307693</v>
      </c>
      <c r="F279" s="46">
        <v>76.8</v>
      </c>
      <c r="G279" s="46">
        <v>76.8</v>
      </c>
      <c r="H279" s="47"/>
    </row>
    <row r="280" spans="1:8" ht="15.75" customHeight="1">
      <c r="A280" s="282">
        <v>12</v>
      </c>
      <c r="B280" s="60" t="s">
        <v>24</v>
      </c>
      <c r="C280" s="61">
        <f>SUM(C281:C282)</f>
        <v>631</v>
      </c>
      <c r="D280" s="61">
        <f>SUM(D281:D282)</f>
        <v>0</v>
      </c>
      <c r="E280" s="62">
        <f t="shared" si="12"/>
        <v>25.182250396196512</v>
      </c>
      <c r="F280" s="76">
        <f>SUM(F281:F282)</f>
        <v>15.89</v>
      </c>
      <c r="G280" s="76">
        <f>SUM(G281:G282)</f>
        <v>15.89</v>
      </c>
      <c r="H280" s="77">
        <f>SUM(H281:H282)</f>
        <v>0</v>
      </c>
    </row>
    <row r="281" spans="1:8" ht="15.75" customHeight="1">
      <c r="A281" s="421"/>
      <c r="B281" s="43" t="s">
        <v>103</v>
      </c>
      <c r="C281" s="30">
        <v>547</v>
      </c>
      <c r="D281" s="30"/>
      <c r="E281" s="31">
        <f t="shared" si="12"/>
        <v>24.844606946983546</v>
      </c>
      <c r="F281" s="32">
        <v>13.59</v>
      </c>
      <c r="G281" s="32">
        <v>13.59</v>
      </c>
      <c r="H281" s="33"/>
    </row>
    <row r="282" spans="1:8" ht="15.75" customHeight="1">
      <c r="A282" s="280"/>
      <c r="B282" s="49" t="s">
        <v>104</v>
      </c>
      <c r="C282" s="44">
        <v>84</v>
      </c>
      <c r="D282" s="44"/>
      <c r="E282" s="45">
        <f t="shared" si="12"/>
        <v>27.380952380952376</v>
      </c>
      <c r="F282" s="46">
        <v>2.3</v>
      </c>
      <c r="G282" s="46">
        <v>2.3</v>
      </c>
      <c r="H282" s="47"/>
    </row>
    <row r="283" spans="1:17" s="65" customFormat="1" ht="15.75" customHeight="1">
      <c r="A283" s="282">
        <v>13</v>
      </c>
      <c r="B283" s="60" t="s">
        <v>63</v>
      </c>
      <c r="C283" s="61">
        <f>SUM(C284:C289)</f>
        <v>19289</v>
      </c>
      <c r="D283" s="61">
        <f>SUM(D284:D289)</f>
        <v>0</v>
      </c>
      <c r="E283" s="72">
        <f t="shared" si="12"/>
        <v>9.150966872310644</v>
      </c>
      <c r="F283" s="76">
        <f>SUM(F284:F289)</f>
        <v>176.513</v>
      </c>
      <c r="G283" s="76">
        <f>SUM(G284:G289)</f>
        <v>166.75300000000001</v>
      </c>
      <c r="H283" s="77">
        <f>SUM(H284:H289)</f>
        <v>0</v>
      </c>
      <c r="K283" s="66"/>
      <c r="L283" s="66"/>
      <c r="M283" s="66"/>
      <c r="N283" s="66"/>
      <c r="O283" s="66"/>
      <c r="P283" s="66"/>
      <c r="Q283" s="66"/>
    </row>
    <row r="284" spans="1:8" ht="15.75" customHeight="1">
      <c r="A284" s="421"/>
      <c r="B284" s="43" t="s">
        <v>126</v>
      </c>
      <c r="C284" s="30">
        <f>1400+456</f>
        <v>1856</v>
      </c>
      <c r="D284" s="30"/>
      <c r="E284" s="31">
        <f t="shared" si="12"/>
        <v>13.01885775862069</v>
      </c>
      <c r="F284" s="32">
        <f>12.512+11.651</f>
        <v>24.163</v>
      </c>
      <c r="G284" s="32">
        <f>8.832+11.651</f>
        <v>20.483</v>
      </c>
      <c r="H284" s="33"/>
    </row>
    <row r="285" spans="1:8" ht="15.75" customHeight="1">
      <c r="A285" s="421"/>
      <c r="B285" s="43" t="s">
        <v>100</v>
      </c>
      <c r="C285" s="30">
        <v>7539</v>
      </c>
      <c r="D285" s="30"/>
      <c r="E285" s="31">
        <f t="shared" si="12"/>
        <v>1.3993898395012603</v>
      </c>
      <c r="F285" s="32">
        <v>10.55</v>
      </c>
      <c r="G285" s="32">
        <v>10.55</v>
      </c>
      <c r="H285" s="33"/>
    </row>
    <row r="286" spans="1:8" ht="15.75" customHeight="1">
      <c r="A286" s="421"/>
      <c r="B286" s="43" t="s">
        <v>101</v>
      </c>
      <c r="C286" s="30">
        <v>4320</v>
      </c>
      <c r="D286" s="30"/>
      <c r="E286" s="31">
        <f t="shared" si="12"/>
        <v>16</v>
      </c>
      <c r="F286" s="32">
        <v>69.12</v>
      </c>
      <c r="G286" s="32">
        <v>69.12</v>
      </c>
      <c r="H286" s="33"/>
    </row>
    <row r="287" spans="1:10" ht="15.75" customHeight="1">
      <c r="A287" s="421"/>
      <c r="B287" s="43" t="s">
        <v>102</v>
      </c>
      <c r="C287" s="30">
        <v>1300</v>
      </c>
      <c r="D287" s="30"/>
      <c r="E287" s="31">
        <f t="shared" si="12"/>
        <v>10</v>
      </c>
      <c r="F287" s="32">
        <v>13</v>
      </c>
      <c r="G287" s="32">
        <v>13</v>
      </c>
      <c r="H287" s="33"/>
      <c r="J287" s="6"/>
    </row>
    <row r="288" spans="1:8" ht="15.75" customHeight="1">
      <c r="A288" s="422"/>
      <c r="B288" s="43" t="s">
        <v>103</v>
      </c>
      <c r="C288" s="35">
        <v>2242</v>
      </c>
      <c r="D288" s="35"/>
      <c r="E288" s="31">
        <f t="shared" si="12"/>
        <v>16.895628902765388</v>
      </c>
      <c r="F288" s="36">
        <v>37.88</v>
      </c>
      <c r="G288" s="36">
        <v>31.8</v>
      </c>
      <c r="H288" s="37"/>
    </row>
    <row r="289" spans="1:8" ht="15.75" customHeight="1">
      <c r="A289" s="280"/>
      <c r="B289" s="49" t="s">
        <v>104</v>
      </c>
      <c r="C289" s="44">
        <v>2032</v>
      </c>
      <c r="D289" s="44"/>
      <c r="E289" s="45">
        <f aca="true" t="shared" si="13" ref="E289:E319">F289/C289*1000</f>
        <v>10.728346456692915</v>
      </c>
      <c r="F289" s="46">
        <v>21.8</v>
      </c>
      <c r="G289" s="46">
        <v>21.8</v>
      </c>
      <c r="H289" s="47"/>
    </row>
    <row r="290" spans="1:8" ht="15.75" customHeight="1">
      <c r="A290" s="282">
        <v>14</v>
      </c>
      <c r="B290" s="60" t="s">
        <v>187</v>
      </c>
      <c r="C290" s="61">
        <f>SUM(C291:C292)</f>
        <v>810</v>
      </c>
      <c r="D290" s="61">
        <f>SUM(D291:D292)</f>
        <v>0</v>
      </c>
      <c r="E290" s="72">
        <f t="shared" si="13"/>
        <v>9.704938271604938</v>
      </c>
      <c r="F290" s="61">
        <f>SUM(F291:F292)</f>
        <v>7.861</v>
      </c>
      <c r="G290" s="61">
        <f>SUM(G291:G292)</f>
        <v>7.861</v>
      </c>
      <c r="H290" s="63">
        <f>SUM(H291:H292)</f>
        <v>0</v>
      </c>
    </row>
    <row r="291" spans="1:8" ht="15.75" customHeight="1">
      <c r="A291" s="283"/>
      <c r="B291" s="263" t="s">
        <v>99</v>
      </c>
      <c r="C291" s="78">
        <v>375</v>
      </c>
      <c r="D291" s="78"/>
      <c r="E291" s="62">
        <f t="shared" si="13"/>
        <v>1.4960000000000002</v>
      </c>
      <c r="F291" s="78">
        <v>0.561</v>
      </c>
      <c r="G291" s="78">
        <v>0.561</v>
      </c>
      <c r="H291" s="439"/>
    </row>
    <row r="292" spans="1:8" ht="15.75" customHeight="1">
      <c r="A292" s="280"/>
      <c r="B292" s="59" t="s">
        <v>102</v>
      </c>
      <c r="C292" s="44">
        <v>435</v>
      </c>
      <c r="D292" s="44"/>
      <c r="E292" s="45">
        <f t="shared" si="13"/>
        <v>16.781609195402297</v>
      </c>
      <c r="F292" s="46">
        <v>7.3</v>
      </c>
      <c r="G292" s="46">
        <v>7.3</v>
      </c>
      <c r="H292" s="47"/>
    </row>
    <row r="293" spans="1:8" ht="15.75" customHeight="1">
      <c r="A293" s="282">
        <v>15</v>
      </c>
      <c r="B293" s="60" t="s">
        <v>36</v>
      </c>
      <c r="C293" s="61">
        <f>SUM(C294:C295)</f>
        <v>298</v>
      </c>
      <c r="D293" s="61">
        <f>SUM(D294:D295)</f>
        <v>0</v>
      </c>
      <c r="E293" s="72">
        <f t="shared" si="13"/>
        <v>6.432885906040268</v>
      </c>
      <c r="F293" s="76">
        <f>SUM(F294:F295)</f>
        <v>1.917</v>
      </c>
      <c r="G293" s="76">
        <f>SUM(G294:G295)</f>
        <v>1.917</v>
      </c>
      <c r="H293" s="77">
        <f>SUM(H294:H295)</f>
        <v>0</v>
      </c>
    </row>
    <row r="294" spans="1:8" ht="15.75" customHeight="1">
      <c r="A294" s="422"/>
      <c r="B294" s="51" t="s">
        <v>103</v>
      </c>
      <c r="C294" s="35">
        <v>242</v>
      </c>
      <c r="D294" s="35"/>
      <c r="E294" s="52">
        <f t="shared" si="13"/>
        <v>6.082644628099173</v>
      </c>
      <c r="F294" s="36">
        <v>1.472</v>
      </c>
      <c r="G294" s="36">
        <v>1.472</v>
      </c>
      <c r="H294" s="37"/>
    </row>
    <row r="295" spans="1:8" ht="15.75" customHeight="1">
      <c r="A295" s="280"/>
      <c r="B295" s="49" t="s">
        <v>104</v>
      </c>
      <c r="C295" s="44">
        <v>56</v>
      </c>
      <c r="D295" s="44"/>
      <c r="E295" s="45">
        <f t="shared" si="13"/>
        <v>7.946428571428571</v>
      </c>
      <c r="F295" s="46">
        <v>0.445</v>
      </c>
      <c r="G295" s="46">
        <v>0.445</v>
      </c>
      <c r="H295" s="47"/>
    </row>
    <row r="296" spans="1:8" ht="15.75" customHeight="1">
      <c r="A296" s="282">
        <v>16</v>
      </c>
      <c r="B296" s="60" t="s">
        <v>25</v>
      </c>
      <c r="C296" s="61">
        <f>SUM(C297:C298)</f>
        <v>1015</v>
      </c>
      <c r="D296" s="61">
        <f>SUM(D297:D298)</f>
        <v>0</v>
      </c>
      <c r="E296" s="72">
        <f t="shared" si="13"/>
        <v>7.157635467980295</v>
      </c>
      <c r="F296" s="76">
        <f>SUM(F297:F298)</f>
        <v>7.265</v>
      </c>
      <c r="G296" s="76">
        <f>SUM(G297:G298)</f>
        <v>7.265</v>
      </c>
      <c r="H296" s="77">
        <f>SUM(H297:H298)</f>
        <v>0</v>
      </c>
    </row>
    <row r="297" spans="1:8" ht="15.75" customHeight="1">
      <c r="A297" s="281"/>
      <c r="B297" s="53" t="s">
        <v>100</v>
      </c>
      <c r="C297" s="54">
        <v>45</v>
      </c>
      <c r="D297" s="54"/>
      <c r="E297" s="55">
        <f>F297/C297*1000</f>
        <v>8.222222222222223</v>
      </c>
      <c r="F297" s="56">
        <v>0.37</v>
      </c>
      <c r="G297" s="56">
        <v>0.37</v>
      </c>
      <c r="H297" s="57"/>
    </row>
    <row r="298" spans="1:8" ht="15" customHeight="1">
      <c r="A298" s="280"/>
      <c r="B298" s="59" t="s">
        <v>102</v>
      </c>
      <c r="C298" s="44">
        <f>770+200</f>
        <v>970</v>
      </c>
      <c r="D298" s="44"/>
      <c r="E298" s="45">
        <f t="shared" si="13"/>
        <v>7.108247422680412</v>
      </c>
      <c r="F298" s="46">
        <f>4.755+2.14</f>
        <v>6.895</v>
      </c>
      <c r="G298" s="46">
        <f>4.755+2.14</f>
        <v>6.895</v>
      </c>
      <c r="H298" s="47"/>
    </row>
    <row r="299" spans="1:17" ht="15.75" customHeight="1">
      <c r="A299" s="282">
        <v>17</v>
      </c>
      <c r="B299" s="60" t="s">
        <v>26</v>
      </c>
      <c r="C299" s="61">
        <f>SUM(C300:C301)</f>
        <v>1204</v>
      </c>
      <c r="D299" s="61">
        <f>SUM(D300:D301)</f>
        <v>0</v>
      </c>
      <c r="E299" s="72">
        <f t="shared" si="13"/>
        <v>18.046511627906977</v>
      </c>
      <c r="F299" s="76">
        <f>SUM(F300:F301)</f>
        <v>21.728</v>
      </c>
      <c r="G299" s="76">
        <f>SUM(G300:G301)</f>
        <v>21.707</v>
      </c>
      <c r="H299" s="77">
        <f>SUM(H300:H301)</f>
        <v>0</v>
      </c>
      <c r="K299" s="5"/>
      <c r="L299" s="5"/>
      <c r="M299" s="5"/>
      <c r="N299" s="5"/>
      <c r="O299" s="5"/>
      <c r="P299" s="5"/>
      <c r="Q299" s="5"/>
    </row>
    <row r="300" spans="1:17" ht="15.75" customHeight="1">
      <c r="A300" s="421"/>
      <c r="B300" s="43" t="s">
        <v>103</v>
      </c>
      <c r="C300" s="30">
        <v>220</v>
      </c>
      <c r="D300" s="30"/>
      <c r="E300" s="31">
        <f t="shared" si="13"/>
        <v>26.322727272727274</v>
      </c>
      <c r="F300" s="32">
        <v>5.791</v>
      </c>
      <c r="G300" s="32">
        <v>5.77</v>
      </c>
      <c r="H300" s="33"/>
      <c r="K300" s="5"/>
      <c r="L300" s="5"/>
      <c r="M300" s="5"/>
      <c r="N300" s="5"/>
      <c r="O300" s="5"/>
      <c r="P300" s="5"/>
      <c r="Q300" s="5"/>
    </row>
    <row r="301" spans="1:17" ht="15.75" customHeight="1">
      <c r="A301" s="280"/>
      <c r="B301" s="49" t="s">
        <v>104</v>
      </c>
      <c r="C301" s="44">
        <v>984</v>
      </c>
      <c r="D301" s="44"/>
      <c r="E301" s="45">
        <f t="shared" si="13"/>
        <v>16.196138211382113</v>
      </c>
      <c r="F301" s="46">
        <v>15.937</v>
      </c>
      <c r="G301" s="46">
        <v>15.937</v>
      </c>
      <c r="H301" s="47"/>
      <c r="K301" s="5"/>
      <c r="L301" s="5"/>
      <c r="M301" s="5"/>
      <c r="N301" s="5"/>
      <c r="O301" s="5"/>
      <c r="P301" s="5"/>
      <c r="Q301" s="5"/>
    </row>
    <row r="302" spans="1:17" ht="15.75" customHeight="1">
      <c r="A302" s="276">
        <v>18</v>
      </c>
      <c r="B302" s="253" t="s">
        <v>88</v>
      </c>
      <c r="C302" s="254">
        <f>SUM(C303:C303)</f>
        <v>41</v>
      </c>
      <c r="D302" s="254">
        <f>SUM(D303:D303)</f>
        <v>0</v>
      </c>
      <c r="E302" s="264">
        <f t="shared" si="13"/>
        <v>16.46341463414634</v>
      </c>
      <c r="F302" s="41">
        <f>SUM(F303:F303)</f>
        <v>0.6749999999999999</v>
      </c>
      <c r="G302" s="41">
        <f>SUM(G303:G303)</f>
        <v>0.6749999999999999</v>
      </c>
      <c r="H302" s="42">
        <f>SUM(H303:H303)</f>
        <v>0</v>
      </c>
      <c r="K302" s="5"/>
      <c r="L302" s="5"/>
      <c r="M302" s="5"/>
      <c r="N302" s="5"/>
      <c r="O302" s="5"/>
      <c r="P302" s="5"/>
      <c r="Q302" s="5"/>
    </row>
    <row r="303" spans="1:17" ht="15.75" customHeight="1">
      <c r="A303" s="285"/>
      <c r="B303" s="256" t="s">
        <v>102</v>
      </c>
      <c r="C303" s="257">
        <f>16+25</f>
        <v>41</v>
      </c>
      <c r="D303" s="257"/>
      <c r="E303" s="258">
        <f t="shared" si="13"/>
        <v>16.46341463414634</v>
      </c>
      <c r="F303" s="46">
        <f>0.6+0.075</f>
        <v>0.6749999999999999</v>
      </c>
      <c r="G303" s="46">
        <f>0.6+0.075</f>
        <v>0.6749999999999999</v>
      </c>
      <c r="H303" s="47"/>
      <c r="K303" s="5"/>
      <c r="L303" s="5"/>
      <c r="M303" s="5"/>
      <c r="N303" s="5"/>
      <c r="O303" s="5"/>
      <c r="P303" s="5"/>
      <c r="Q303" s="5"/>
    </row>
    <row r="304" spans="1:17" ht="15.75" customHeight="1">
      <c r="A304" s="282">
        <v>19</v>
      </c>
      <c r="B304" s="60" t="s">
        <v>27</v>
      </c>
      <c r="C304" s="61">
        <f>SUM(C305:C306)</f>
        <v>654</v>
      </c>
      <c r="D304" s="61">
        <f>SUM(D305:D306)</f>
        <v>0</v>
      </c>
      <c r="E304" s="72">
        <f t="shared" si="13"/>
        <v>18.668195718654435</v>
      </c>
      <c r="F304" s="76">
        <f>SUM(F305:F306)</f>
        <v>12.209</v>
      </c>
      <c r="G304" s="76">
        <f>SUM(G305:G306)</f>
        <v>12.149000000000001</v>
      </c>
      <c r="H304" s="77">
        <f>SUM(H305:H306)</f>
        <v>0</v>
      </c>
      <c r="K304" s="5"/>
      <c r="L304" s="5"/>
      <c r="M304" s="5"/>
      <c r="N304" s="5"/>
      <c r="O304" s="5"/>
      <c r="P304" s="5"/>
      <c r="Q304" s="5"/>
    </row>
    <row r="305" spans="1:17" ht="15.75" customHeight="1">
      <c r="A305" s="421"/>
      <c r="B305" s="43" t="s">
        <v>103</v>
      </c>
      <c r="C305" s="30">
        <v>132</v>
      </c>
      <c r="D305" s="30"/>
      <c r="E305" s="31">
        <f t="shared" si="13"/>
        <v>20.84090909090909</v>
      </c>
      <c r="F305" s="32">
        <v>2.751</v>
      </c>
      <c r="G305" s="32">
        <v>2.691</v>
      </c>
      <c r="H305" s="33"/>
      <c r="K305" s="5"/>
      <c r="L305" s="5"/>
      <c r="M305" s="5"/>
      <c r="N305" s="5"/>
      <c r="O305" s="5"/>
      <c r="P305" s="5"/>
      <c r="Q305" s="5"/>
    </row>
    <row r="306" spans="1:17" ht="15.75" customHeight="1">
      <c r="A306" s="280"/>
      <c r="B306" s="49" t="s">
        <v>104</v>
      </c>
      <c r="C306" s="44">
        <v>522</v>
      </c>
      <c r="D306" s="44"/>
      <c r="E306" s="45">
        <f t="shared" si="13"/>
        <v>18.118773946360154</v>
      </c>
      <c r="F306" s="46">
        <v>9.458</v>
      </c>
      <c r="G306" s="46">
        <v>9.458</v>
      </c>
      <c r="H306" s="47"/>
      <c r="K306" s="5"/>
      <c r="L306" s="5"/>
      <c r="M306" s="5"/>
      <c r="N306" s="5"/>
      <c r="O306" s="5"/>
      <c r="P306" s="5"/>
      <c r="Q306" s="5"/>
    </row>
    <row r="307" spans="1:17" ht="15.75" customHeight="1">
      <c r="A307" s="276">
        <v>20</v>
      </c>
      <c r="B307" s="38" t="s">
        <v>193</v>
      </c>
      <c r="C307" s="39">
        <f>SUM(C308)</f>
        <v>164</v>
      </c>
      <c r="D307" s="39">
        <f>SUM(D308)</f>
        <v>0</v>
      </c>
      <c r="E307" s="40">
        <f t="shared" si="13"/>
        <v>6.798780487804878</v>
      </c>
      <c r="F307" s="41">
        <f>SUM(F308)</f>
        <v>1.115</v>
      </c>
      <c r="G307" s="41">
        <f>SUM(G308)</f>
        <v>1.115</v>
      </c>
      <c r="H307" s="42">
        <f>SUM(H308)</f>
        <v>0</v>
      </c>
      <c r="K307" s="5"/>
      <c r="L307" s="5"/>
      <c r="M307" s="5"/>
      <c r="N307" s="5"/>
      <c r="O307" s="5"/>
      <c r="P307" s="5"/>
      <c r="Q307" s="5"/>
    </row>
    <row r="308" spans="1:17" ht="15.75" customHeight="1">
      <c r="A308" s="280"/>
      <c r="B308" s="49" t="s">
        <v>104</v>
      </c>
      <c r="C308" s="44">
        <v>164</v>
      </c>
      <c r="D308" s="44"/>
      <c r="E308" s="45">
        <f t="shared" si="13"/>
        <v>6.798780487804878</v>
      </c>
      <c r="F308" s="46">
        <v>1.115</v>
      </c>
      <c r="G308" s="46">
        <v>1.115</v>
      </c>
      <c r="H308" s="47"/>
      <c r="K308" s="448"/>
      <c r="L308" s="5"/>
      <c r="M308" s="5"/>
      <c r="N308" s="5"/>
      <c r="O308" s="5"/>
      <c r="P308" s="5"/>
      <c r="Q308" s="5"/>
    </row>
    <row r="309" spans="1:17" ht="15.75" customHeight="1">
      <c r="A309" s="282">
        <v>21</v>
      </c>
      <c r="B309" s="60" t="s">
        <v>57</v>
      </c>
      <c r="C309" s="61">
        <f>SUM(C310:C310)</f>
        <v>135</v>
      </c>
      <c r="D309" s="61">
        <f>SUM(D310:D310)</f>
        <v>0</v>
      </c>
      <c r="E309" s="72">
        <f t="shared" si="13"/>
        <v>8</v>
      </c>
      <c r="F309" s="76">
        <f>SUM(F310:F310)</f>
        <v>1.08</v>
      </c>
      <c r="G309" s="76">
        <f>SUM(G310:G310)</f>
        <v>1.08</v>
      </c>
      <c r="H309" s="77">
        <f>SUM(H310:H310)</f>
        <v>0</v>
      </c>
      <c r="K309" s="5"/>
      <c r="L309" s="5"/>
      <c r="M309" s="5"/>
      <c r="N309" s="5"/>
      <c r="O309" s="5"/>
      <c r="P309" s="5"/>
      <c r="Q309" s="5"/>
    </row>
    <row r="310" spans="1:17" ht="15.75" customHeight="1">
      <c r="A310" s="280"/>
      <c r="B310" s="59" t="s">
        <v>103</v>
      </c>
      <c r="C310" s="44">
        <v>135</v>
      </c>
      <c r="D310" s="44"/>
      <c r="E310" s="45">
        <f t="shared" si="13"/>
        <v>8</v>
      </c>
      <c r="F310" s="46">
        <v>1.08</v>
      </c>
      <c r="G310" s="46">
        <v>1.08</v>
      </c>
      <c r="H310" s="47"/>
      <c r="K310" s="5"/>
      <c r="L310" s="5"/>
      <c r="M310" s="5"/>
      <c r="N310" s="5"/>
      <c r="O310" s="5"/>
      <c r="P310" s="5"/>
      <c r="Q310" s="5"/>
    </row>
    <row r="311" spans="1:17" ht="15.75" customHeight="1">
      <c r="A311" s="282">
        <v>22</v>
      </c>
      <c r="B311" s="60" t="s">
        <v>37</v>
      </c>
      <c r="C311" s="61">
        <f>SUM(C312:C314)</f>
        <v>1961</v>
      </c>
      <c r="D311" s="61">
        <f>SUM(D312:D314)</f>
        <v>0</v>
      </c>
      <c r="E311" s="72">
        <f t="shared" si="13"/>
        <v>2.3549209586945437</v>
      </c>
      <c r="F311" s="76">
        <f>SUM(F312:F314)</f>
        <v>4.618</v>
      </c>
      <c r="G311" s="76">
        <f>SUM(G312:G314)</f>
        <v>4.618</v>
      </c>
      <c r="H311" s="77">
        <f>SUM(H312:H314)</f>
        <v>0</v>
      </c>
      <c r="K311" s="5"/>
      <c r="L311" s="5"/>
      <c r="M311" s="5"/>
      <c r="N311" s="5"/>
      <c r="O311" s="5"/>
      <c r="P311" s="5"/>
      <c r="Q311" s="5"/>
    </row>
    <row r="312" spans="1:17" ht="15.75" customHeight="1">
      <c r="A312" s="283"/>
      <c r="B312" s="263" t="s">
        <v>126</v>
      </c>
      <c r="C312" s="78">
        <v>276</v>
      </c>
      <c r="D312" s="78"/>
      <c r="E312" s="62">
        <f t="shared" si="13"/>
        <v>0.2101449275362319</v>
      </c>
      <c r="F312" s="79">
        <v>0.058</v>
      </c>
      <c r="G312" s="79">
        <v>0.058</v>
      </c>
      <c r="H312" s="80"/>
      <c r="K312" s="5"/>
      <c r="L312" s="5"/>
      <c r="M312" s="5"/>
      <c r="N312" s="5"/>
      <c r="O312" s="5"/>
      <c r="P312" s="5"/>
      <c r="Q312" s="5"/>
    </row>
    <row r="313" spans="1:17" ht="15.75" customHeight="1">
      <c r="A313" s="421"/>
      <c r="B313" s="43" t="s">
        <v>100</v>
      </c>
      <c r="C313" s="30">
        <v>450</v>
      </c>
      <c r="D313" s="30"/>
      <c r="E313" s="31">
        <f t="shared" si="13"/>
        <v>4.044444444444444</v>
      </c>
      <c r="F313" s="32">
        <v>1.82</v>
      </c>
      <c r="G313" s="32">
        <v>1.82</v>
      </c>
      <c r="H313" s="33"/>
      <c r="K313" s="5"/>
      <c r="L313" s="5"/>
      <c r="M313" s="5"/>
      <c r="N313" s="5"/>
      <c r="O313" s="5"/>
      <c r="P313" s="5"/>
      <c r="Q313" s="5"/>
    </row>
    <row r="314" spans="1:17" ht="15.75" customHeight="1">
      <c r="A314" s="280"/>
      <c r="B314" s="49" t="s">
        <v>104</v>
      </c>
      <c r="C314" s="44">
        <v>1235</v>
      </c>
      <c r="D314" s="44"/>
      <c r="E314" s="45">
        <f t="shared" si="13"/>
        <v>2.218623481781377</v>
      </c>
      <c r="F314" s="46">
        <v>2.74</v>
      </c>
      <c r="G314" s="46">
        <v>2.74</v>
      </c>
      <c r="H314" s="47"/>
      <c r="K314" s="5"/>
      <c r="L314" s="5"/>
      <c r="M314" s="5"/>
      <c r="N314" s="5"/>
      <c r="O314" s="5"/>
      <c r="P314" s="5"/>
      <c r="Q314" s="5"/>
    </row>
    <row r="315" spans="1:8" ht="15.75" customHeight="1">
      <c r="A315" s="282">
        <v>23</v>
      </c>
      <c r="B315" s="60" t="s">
        <v>43</v>
      </c>
      <c r="C315" s="61">
        <f>SUM(C316:C316)</f>
        <v>224</v>
      </c>
      <c r="D315" s="61">
        <f>SUM(D316:D316)</f>
        <v>0</v>
      </c>
      <c r="E315" s="72">
        <f t="shared" si="13"/>
        <v>47</v>
      </c>
      <c r="F315" s="76">
        <f>SUM(F316:F316)</f>
        <v>10.528</v>
      </c>
      <c r="G315" s="76">
        <f>SUM(G316:G316)</f>
        <v>9.2</v>
      </c>
      <c r="H315" s="77">
        <f>SUM(H316:H316)</f>
        <v>0</v>
      </c>
    </row>
    <row r="316" spans="1:8" ht="15.75" customHeight="1">
      <c r="A316" s="422"/>
      <c r="B316" s="51" t="s">
        <v>116</v>
      </c>
      <c r="C316" s="35">
        <v>224</v>
      </c>
      <c r="D316" s="35"/>
      <c r="E316" s="31">
        <f t="shared" si="13"/>
        <v>47</v>
      </c>
      <c r="F316" s="36">
        <v>10.528</v>
      </c>
      <c r="G316" s="36">
        <v>9.2</v>
      </c>
      <c r="H316" s="37"/>
    </row>
    <row r="317" spans="1:8" ht="15.75" customHeight="1">
      <c r="A317" s="276">
        <v>24</v>
      </c>
      <c r="B317" s="253" t="s">
        <v>188</v>
      </c>
      <c r="C317" s="254">
        <f>SUM(C318)</f>
        <v>126</v>
      </c>
      <c r="D317" s="254">
        <f>SUM(D318)</f>
        <v>0</v>
      </c>
      <c r="E317" s="255">
        <f t="shared" si="13"/>
        <v>4.333333333333334</v>
      </c>
      <c r="F317" s="254">
        <f>SUM(F318)</f>
        <v>0.546</v>
      </c>
      <c r="G317" s="254">
        <f>SUM(G318)</f>
        <v>0.2</v>
      </c>
      <c r="H317" s="428">
        <f>SUM(H318)</f>
        <v>0.346</v>
      </c>
    </row>
    <row r="318" spans="1:8" ht="15.75" customHeight="1">
      <c r="A318" s="280"/>
      <c r="B318" s="256" t="s">
        <v>126</v>
      </c>
      <c r="C318" s="257">
        <v>126</v>
      </c>
      <c r="D318" s="257"/>
      <c r="E318" s="258">
        <f t="shared" si="13"/>
        <v>4.333333333333334</v>
      </c>
      <c r="F318" s="46">
        <v>0.546</v>
      </c>
      <c r="G318" s="46">
        <v>0.2</v>
      </c>
      <c r="H318" s="47">
        <v>0.346</v>
      </c>
    </row>
    <row r="319" spans="1:8" ht="15.75" customHeight="1">
      <c r="A319" s="282">
        <v>25</v>
      </c>
      <c r="B319" s="60" t="s">
        <v>78</v>
      </c>
      <c r="C319" s="61">
        <f>SUM(C320:C320)</f>
        <v>12500</v>
      </c>
      <c r="D319" s="61">
        <f>SUM(D320:D320)</f>
        <v>0</v>
      </c>
      <c r="E319" s="72">
        <f t="shared" si="13"/>
        <v>2</v>
      </c>
      <c r="F319" s="76">
        <f>SUM(F320:F320)</f>
        <v>25</v>
      </c>
      <c r="G319" s="76">
        <f>SUM(G320:G320)</f>
        <v>21</v>
      </c>
      <c r="H319" s="77">
        <f>SUM(H320:H320)</f>
        <v>0</v>
      </c>
    </row>
    <row r="320" spans="1:8" ht="15">
      <c r="A320" s="280"/>
      <c r="B320" s="59" t="s">
        <v>101</v>
      </c>
      <c r="C320" s="44">
        <v>12500</v>
      </c>
      <c r="D320" s="44"/>
      <c r="E320" s="81">
        <f aca="true" t="shared" si="14" ref="E320:E340">F320/C320*1000</f>
        <v>2</v>
      </c>
      <c r="F320" s="46">
        <v>25</v>
      </c>
      <c r="G320" s="46">
        <v>21</v>
      </c>
      <c r="H320" s="47"/>
    </row>
    <row r="321" spans="1:8" ht="15.75" customHeight="1">
      <c r="A321" s="282">
        <v>26</v>
      </c>
      <c r="B321" s="60" t="s">
        <v>42</v>
      </c>
      <c r="C321" s="61">
        <f>SUM(C322:C324)</f>
        <v>828</v>
      </c>
      <c r="D321" s="61">
        <f>SUM(D322:D324)</f>
        <v>0</v>
      </c>
      <c r="E321" s="449">
        <f t="shared" si="14"/>
        <v>8.958937198067632</v>
      </c>
      <c r="F321" s="76">
        <f>SUM(F322:F324)</f>
        <v>7.417999999999999</v>
      </c>
      <c r="G321" s="76">
        <f>SUM(G322:G324)</f>
        <v>7.417999999999999</v>
      </c>
      <c r="H321" s="77">
        <f>SUM(H322:H324)</f>
        <v>0</v>
      </c>
    </row>
    <row r="322" spans="1:8" ht="15.75" customHeight="1">
      <c r="A322" s="281"/>
      <c r="B322" s="53" t="s">
        <v>126</v>
      </c>
      <c r="C322" s="54">
        <v>228</v>
      </c>
      <c r="D322" s="54"/>
      <c r="E322" s="274">
        <f t="shared" si="14"/>
        <v>7.271929824561403</v>
      </c>
      <c r="F322" s="56">
        <v>1.658</v>
      </c>
      <c r="G322" s="56">
        <v>1.658</v>
      </c>
      <c r="H322" s="57"/>
    </row>
    <row r="323" spans="1:8" ht="15.75" customHeight="1">
      <c r="A323" s="284"/>
      <c r="B323" s="43" t="s">
        <v>102</v>
      </c>
      <c r="C323" s="30">
        <v>380</v>
      </c>
      <c r="D323" s="30"/>
      <c r="E323" s="274">
        <f t="shared" si="14"/>
        <v>1.8421052631578947</v>
      </c>
      <c r="F323" s="32">
        <v>0.7</v>
      </c>
      <c r="G323" s="32">
        <v>0.7</v>
      </c>
      <c r="H323" s="33"/>
    </row>
    <row r="324" spans="1:16" ht="15.75" customHeight="1">
      <c r="A324" s="280"/>
      <c r="B324" s="59" t="s">
        <v>103</v>
      </c>
      <c r="C324" s="44">
        <v>220</v>
      </c>
      <c r="D324" s="44"/>
      <c r="E324" s="81">
        <f t="shared" si="14"/>
        <v>23</v>
      </c>
      <c r="F324" s="46">
        <v>5.06</v>
      </c>
      <c r="G324" s="46">
        <v>5.06</v>
      </c>
      <c r="H324" s="47"/>
      <c r="K324" s="82"/>
      <c r="L324" s="82"/>
      <c r="M324" s="82"/>
      <c r="N324" s="82"/>
      <c r="O324" s="82"/>
      <c r="P324" s="82"/>
    </row>
    <row r="325" spans="1:16" ht="15.75" customHeight="1">
      <c r="A325" s="282">
        <v>27</v>
      </c>
      <c r="B325" s="60" t="s">
        <v>98</v>
      </c>
      <c r="C325" s="61">
        <f>SUM(C326:C326)</f>
        <v>80</v>
      </c>
      <c r="D325" s="61">
        <f>SUM(D326:D326)</f>
        <v>0</v>
      </c>
      <c r="E325" s="72">
        <f t="shared" si="14"/>
        <v>15.625</v>
      </c>
      <c r="F325" s="76">
        <f>SUM(F326:F326)</f>
        <v>1.25</v>
      </c>
      <c r="G325" s="76">
        <f>SUM(G326:G326)</f>
        <v>1.25</v>
      </c>
      <c r="H325" s="77">
        <f>SUM(H326:H326)</f>
        <v>0</v>
      </c>
      <c r="K325" s="83"/>
      <c r="L325" s="83"/>
      <c r="M325" s="84"/>
      <c r="N325" s="83"/>
      <c r="O325" s="83"/>
      <c r="P325" s="83"/>
    </row>
    <row r="326" spans="1:16" ht="15.75" customHeight="1">
      <c r="A326" s="280"/>
      <c r="B326" s="59" t="s">
        <v>103</v>
      </c>
      <c r="C326" s="44">
        <v>80</v>
      </c>
      <c r="D326" s="44"/>
      <c r="E326" s="45">
        <f t="shared" si="14"/>
        <v>15.625</v>
      </c>
      <c r="F326" s="46">
        <v>1.25</v>
      </c>
      <c r="G326" s="46">
        <v>1.25</v>
      </c>
      <c r="H326" s="47"/>
      <c r="K326" s="82"/>
      <c r="L326" s="82"/>
      <c r="M326" s="82"/>
      <c r="N326" s="82"/>
      <c r="O326" s="82"/>
      <c r="P326" s="82"/>
    </row>
    <row r="327" spans="1:8" ht="15.75" customHeight="1">
      <c r="A327" s="282">
        <v>28</v>
      </c>
      <c r="B327" s="60" t="s">
        <v>151</v>
      </c>
      <c r="C327" s="61">
        <f>SUM(C328:C329)</f>
        <v>560</v>
      </c>
      <c r="D327" s="61">
        <f>SUM(D328:D329)</f>
        <v>0</v>
      </c>
      <c r="E327" s="72">
        <f t="shared" si="14"/>
        <v>1.7142857142857142</v>
      </c>
      <c r="F327" s="61">
        <f>SUM(F328:F329)</f>
        <v>0.96</v>
      </c>
      <c r="G327" s="61">
        <f>SUM(G328:G329)</f>
        <v>0.96</v>
      </c>
      <c r="H327" s="63">
        <f>SUM(H328:H329)</f>
        <v>0</v>
      </c>
    </row>
    <row r="328" spans="1:8" ht="15.75" customHeight="1">
      <c r="A328" s="281"/>
      <c r="B328" s="53" t="s">
        <v>126</v>
      </c>
      <c r="C328" s="54">
        <v>200</v>
      </c>
      <c r="D328" s="54"/>
      <c r="E328" s="62">
        <f t="shared" si="14"/>
        <v>2.42</v>
      </c>
      <c r="F328" s="56">
        <v>0.484</v>
      </c>
      <c r="G328" s="56">
        <v>0.484</v>
      </c>
      <c r="H328" s="57"/>
    </row>
    <row r="329" spans="1:8" ht="15.75" customHeight="1">
      <c r="A329" s="280"/>
      <c r="B329" s="59" t="s">
        <v>103</v>
      </c>
      <c r="C329" s="44">
        <v>360</v>
      </c>
      <c r="D329" s="44"/>
      <c r="E329" s="45">
        <f t="shared" si="14"/>
        <v>1.3222222222222222</v>
      </c>
      <c r="F329" s="46">
        <v>0.476</v>
      </c>
      <c r="G329" s="46">
        <v>0.476</v>
      </c>
      <c r="H329" s="47"/>
    </row>
    <row r="330" spans="1:17" s="65" customFormat="1" ht="15.75" customHeight="1">
      <c r="A330" s="282">
        <v>29</v>
      </c>
      <c r="B330" s="60" t="s">
        <v>153</v>
      </c>
      <c r="C330" s="61">
        <f>SUM(C331:C331)</f>
        <v>55</v>
      </c>
      <c r="D330" s="61">
        <f>SUM(D331:D331)</f>
        <v>0</v>
      </c>
      <c r="E330" s="72">
        <f>F330/C330*1000</f>
        <v>15</v>
      </c>
      <c r="F330" s="76">
        <f>SUM(F331:F331)</f>
        <v>0.825</v>
      </c>
      <c r="G330" s="76">
        <f>SUM(G331:G331)</f>
        <v>0.825</v>
      </c>
      <c r="H330" s="77">
        <f>SUM(H331:H331)</f>
        <v>0</v>
      </c>
      <c r="K330" s="66"/>
      <c r="L330" s="66"/>
      <c r="M330" s="66"/>
      <c r="N330" s="66"/>
      <c r="O330" s="66"/>
      <c r="P330" s="66"/>
      <c r="Q330" s="66"/>
    </row>
    <row r="331" spans="1:8" ht="15.75" customHeight="1">
      <c r="A331" s="285"/>
      <c r="B331" s="59" t="s">
        <v>102</v>
      </c>
      <c r="C331" s="44">
        <v>55</v>
      </c>
      <c r="D331" s="44"/>
      <c r="E331" s="104">
        <f t="shared" si="14"/>
        <v>15</v>
      </c>
      <c r="F331" s="46">
        <v>0.825</v>
      </c>
      <c r="G331" s="46">
        <v>0.825</v>
      </c>
      <c r="H331" s="47"/>
    </row>
    <row r="332" spans="1:8" ht="15.75" customHeight="1">
      <c r="A332" s="282">
        <v>30</v>
      </c>
      <c r="B332" s="60" t="s">
        <v>180</v>
      </c>
      <c r="C332" s="61">
        <f>SUM(C333)</f>
        <v>60</v>
      </c>
      <c r="D332" s="61">
        <f>SUM(D333)</f>
        <v>0</v>
      </c>
      <c r="E332" s="72">
        <f t="shared" si="14"/>
        <v>8</v>
      </c>
      <c r="F332" s="76">
        <f>SUM(F333)</f>
        <v>0.48</v>
      </c>
      <c r="G332" s="76">
        <f>SUM(G333)</f>
        <v>0.48</v>
      </c>
      <c r="H332" s="77">
        <f>SUM(H333)</f>
        <v>0</v>
      </c>
    </row>
    <row r="333" spans="1:8" ht="15.75" customHeight="1">
      <c r="A333" s="280"/>
      <c r="B333" s="59" t="s">
        <v>103</v>
      </c>
      <c r="C333" s="44">
        <v>60</v>
      </c>
      <c r="D333" s="44"/>
      <c r="E333" s="45">
        <f t="shared" si="14"/>
        <v>8</v>
      </c>
      <c r="F333" s="46">
        <v>0.48</v>
      </c>
      <c r="G333" s="46">
        <v>0.48</v>
      </c>
      <c r="H333" s="47"/>
    </row>
    <row r="334" spans="1:8" ht="15.75" customHeight="1">
      <c r="A334" s="282">
        <v>31</v>
      </c>
      <c r="B334" s="60" t="s">
        <v>130</v>
      </c>
      <c r="C334" s="61">
        <f>SUM(C335:C336)</f>
        <v>162</v>
      </c>
      <c r="D334" s="61">
        <f>SUM(D335:D336)</f>
        <v>0</v>
      </c>
      <c r="E334" s="62">
        <f t="shared" si="14"/>
        <v>12.037037037037036</v>
      </c>
      <c r="F334" s="61">
        <f>SUM(F335:F336)</f>
        <v>1.95</v>
      </c>
      <c r="G334" s="61">
        <f>SUM(G335:G336)</f>
        <v>1.8</v>
      </c>
      <c r="H334" s="63">
        <f>SUM(H335:H336)</f>
        <v>0</v>
      </c>
    </row>
    <row r="335" spans="1:8" ht="15.75" customHeight="1">
      <c r="A335" s="281"/>
      <c r="B335" s="53" t="s">
        <v>102</v>
      </c>
      <c r="C335" s="54">
        <v>42</v>
      </c>
      <c r="D335" s="54"/>
      <c r="E335" s="62">
        <f t="shared" si="14"/>
        <v>19.04761904761905</v>
      </c>
      <c r="F335" s="56">
        <v>0.8</v>
      </c>
      <c r="G335" s="56">
        <v>0.8</v>
      </c>
      <c r="H335" s="57"/>
    </row>
    <row r="336" spans="1:8" ht="15.75" customHeight="1">
      <c r="A336" s="280"/>
      <c r="B336" s="59" t="s">
        <v>103</v>
      </c>
      <c r="C336" s="44">
        <v>120</v>
      </c>
      <c r="D336" s="44"/>
      <c r="E336" s="45">
        <f t="shared" si="14"/>
        <v>9.583333333333332</v>
      </c>
      <c r="F336" s="46">
        <v>1.15</v>
      </c>
      <c r="G336" s="46">
        <v>1</v>
      </c>
      <c r="H336" s="47"/>
    </row>
    <row r="337" spans="1:8" ht="15.75" customHeight="1">
      <c r="A337" s="282">
        <v>32</v>
      </c>
      <c r="B337" s="60" t="s">
        <v>118</v>
      </c>
      <c r="C337" s="61">
        <f>SUM(C338:C340)</f>
        <v>3585</v>
      </c>
      <c r="D337" s="61">
        <f>SUM(D338:D340)</f>
        <v>0</v>
      </c>
      <c r="E337" s="72">
        <f t="shared" si="14"/>
        <v>29.277545327754535</v>
      </c>
      <c r="F337" s="76">
        <f>SUM(F338:F340)</f>
        <v>104.96000000000001</v>
      </c>
      <c r="G337" s="76">
        <f>SUM(G338:G340)</f>
        <v>104.96000000000001</v>
      </c>
      <c r="H337" s="77">
        <f>SUM(H338:H340)</f>
        <v>0</v>
      </c>
    </row>
    <row r="338" spans="1:8" ht="15.75" customHeight="1">
      <c r="A338" s="421"/>
      <c r="B338" s="43" t="s">
        <v>126</v>
      </c>
      <c r="C338" s="30">
        <v>420</v>
      </c>
      <c r="D338" s="30"/>
      <c r="E338" s="31">
        <f t="shared" si="14"/>
        <v>63</v>
      </c>
      <c r="F338" s="32">
        <v>26.46</v>
      </c>
      <c r="G338" s="32">
        <v>26.46</v>
      </c>
      <c r="H338" s="33"/>
    </row>
    <row r="339" spans="1:8" ht="15.75" customHeight="1">
      <c r="A339" s="421"/>
      <c r="B339" s="43" t="s">
        <v>100</v>
      </c>
      <c r="C339" s="30">
        <v>360</v>
      </c>
      <c r="D339" s="30"/>
      <c r="E339" s="31">
        <f t="shared" si="14"/>
        <v>16.666666666666668</v>
      </c>
      <c r="F339" s="32">
        <v>6</v>
      </c>
      <c r="G339" s="32">
        <v>6</v>
      </c>
      <c r="H339" s="33"/>
    </row>
    <row r="340" spans="1:8" ht="15.75" customHeight="1">
      <c r="A340" s="421"/>
      <c r="B340" s="43" t="s">
        <v>102</v>
      </c>
      <c r="C340" s="30">
        <v>2805</v>
      </c>
      <c r="D340" s="30"/>
      <c r="E340" s="31">
        <f t="shared" si="14"/>
        <v>25.846702317290553</v>
      </c>
      <c r="F340" s="32">
        <v>72.5</v>
      </c>
      <c r="G340" s="32">
        <v>72.5</v>
      </c>
      <c r="H340" s="33"/>
    </row>
    <row r="341" spans="1:8" ht="15.75" customHeight="1">
      <c r="A341" s="276">
        <v>33</v>
      </c>
      <c r="B341" s="38" t="s">
        <v>56</v>
      </c>
      <c r="C341" s="39">
        <f>SUM(C342)</f>
        <v>236</v>
      </c>
      <c r="D341" s="39">
        <f>SUM(D342)</f>
        <v>0</v>
      </c>
      <c r="E341" s="40">
        <f>F341/C341*1000</f>
        <v>4.322033898305085</v>
      </c>
      <c r="F341" s="41">
        <f>SUM(F342)</f>
        <v>1.02</v>
      </c>
      <c r="G341" s="41">
        <f>SUM(G342)</f>
        <v>1.02</v>
      </c>
      <c r="H341" s="42">
        <f>SUM(H342)</f>
        <v>0</v>
      </c>
    </row>
    <row r="342" spans="1:8" ht="15.75" customHeight="1">
      <c r="A342" s="280"/>
      <c r="B342" s="49" t="s">
        <v>104</v>
      </c>
      <c r="C342" s="44">
        <v>236</v>
      </c>
      <c r="D342" s="44"/>
      <c r="E342" s="45">
        <f>F342/C342*1000</f>
        <v>4.322033898305085</v>
      </c>
      <c r="F342" s="46">
        <v>1.02</v>
      </c>
      <c r="G342" s="46">
        <v>1.02</v>
      </c>
      <c r="H342" s="47"/>
    </row>
    <row r="343" spans="1:17" ht="15.75" customHeight="1">
      <c r="A343" s="337" t="s">
        <v>197</v>
      </c>
      <c r="B343" s="338" t="s">
        <v>139</v>
      </c>
      <c r="C343" s="339">
        <f>C245+C251+C253+C255+C258+C262+C266+C268+C270+C273+C276+C280+C283+C290+C293+C296+C299+C302+C304+C307+C309+C311+C315+C317+C319+C321+C325+C327+C330+C332+C334+C337+C341</f>
        <v>98916</v>
      </c>
      <c r="D343" s="339">
        <f>D245+D251+D253+D255+D258+D262+D266+D268+D270+D273+D276+D280+D283+D290+D293+D296+D299+D302+D304+D307+D309+D311+D315+D317+D319+D321+D325+D327+D330+D332+D334+D337+D341</f>
        <v>0</v>
      </c>
      <c r="E343" s="339"/>
      <c r="F343" s="339">
        <f>F245+F251+F253+F255+F258+F262+F266+F268+F270+F273+F276+F280+F283+F290+F293+F296+F299+F302+F304+F307+F309+F311+F315+F317+F319+F321+F325+F327+F330+F332+F334+F337+F341</f>
        <v>1127.8680000000002</v>
      </c>
      <c r="G343" s="339">
        <f>G245+G251+G253+G255+G258+G262+G266+G268+G270+G273+G276+G280+G283+G290+G293+G296+G299+G302+G304+G307+G309+G311+G315+G317+G319+G321+G325+G327+G330+G332+G334+G337+G341</f>
        <v>1086.2690000000002</v>
      </c>
      <c r="H343" s="429">
        <f>H245+H251+H253+H255+H258+H262+H266+H268+H270+H273+H276+H280+H283+H290+H293+H296+H299+H302+H304+H307+H309+H311+H315+H317+H319+H321+H325+H327+H330+H332+H334+H337+H341</f>
        <v>1.1709999999999998</v>
      </c>
      <c r="J343" s="440"/>
      <c r="Q343" s="5"/>
    </row>
    <row r="344" spans="1:17" ht="15.75" customHeight="1">
      <c r="A344" s="420"/>
      <c r="B344" s="67" t="s">
        <v>52</v>
      </c>
      <c r="C344" s="68"/>
      <c r="D344" s="68"/>
      <c r="E344" s="71"/>
      <c r="F344" s="69"/>
      <c r="G344" s="69"/>
      <c r="H344" s="70"/>
      <c r="P344" s="5"/>
      <c r="Q344" s="5"/>
    </row>
    <row r="345" spans="1:17" ht="15.75" customHeight="1">
      <c r="A345" s="276">
        <v>1</v>
      </c>
      <c r="B345" s="48" t="s">
        <v>181</v>
      </c>
      <c r="C345" s="39">
        <f>SUM(C346:C346)</f>
        <v>740</v>
      </c>
      <c r="D345" s="39">
        <f>SUM(D346:D346)</f>
        <v>0</v>
      </c>
      <c r="E345" s="40">
        <f>F345/C345*1000</f>
        <v>35.4054054054054</v>
      </c>
      <c r="F345" s="41">
        <f>SUM(F346:F346)</f>
        <v>26.2</v>
      </c>
      <c r="G345" s="41">
        <f>SUM(G346:G346)</f>
        <v>26.2</v>
      </c>
      <c r="H345" s="42">
        <f>SUM(H346:H346)</f>
        <v>0</v>
      </c>
      <c r="P345" s="5"/>
      <c r="Q345" s="5"/>
    </row>
    <row r="346" spans="1:17" ht="15.75" customHeight="1">
      <c r="A346" s="285"/>
      <c r="B346" s="59" t="s">
        <v>102</v>
      </c>
      <c r="C346" s="44">
        <v>740</v>
      </c>
      <c r="D346" s="44"/>
      <c r="E346" s="45">
        <f>F346/C346*1000</f>
        <v>35.4054054054054</v>
      </c>
      <c r="F346" s="46">
        <v>26.2</v>
      </c>
      <c r="G346" s="46">
        <v>26.2</v>
      </c>
      <c r="H346" s="47"/>
      <c r="P346" s="5"/>
      <c r="Q346" s="5"/>
    </row>
    <row r="347" spans="1:17" ht="15.75" customHeight="1">
      <c r="A347" s="282">
        <v>2</v>
      </c>
      <c r="B347" s="60" t="s">
        <v>76</v>
      </c>
      <c r="C347" s="61">
        <f>SUM(C348)</f>
        <v>2400</v>
      </c>
      <c r="D347" s="61">
        <f>SUM(D348)</f>
        <v>0</v>
      </c>
      <c r="E347" s="72">
        <f>F347/C347*1000</f>
        <v>45</v>
      </c>
      <c r="F347" s="76">
        <f>SUM(F348)</f>
        <v>108</v>
      </c>
      <c r="G347" s="76">
        <f>SUM(G348)</f>
        <v>108</v>
      </c>
      <c r="H347" s="77">
        <f>SUM(H348)</f>
        <v>0</v>
      </c>
      <c r="P347" s="5"/>
      <c r="Q347" s="5"/>
    </row>
    <row r="348" spans="1:17" ht="15.75" customHeight="1">
      <c r="A348" s="280"/>
      <c r="B348" s="59" t="s">
        <v>103</v>
      </c>
      <c r="C348" s="44">
        <v>2400</v>
      </c>
      <c r="D348" s="44"/>
      <c r="E348" s="45">
        <f>F348/C348*1000</f>
        <v>45</v>
      </c>
      <c r="F348" s="46">
        <v>108</v>
      </c>
      <c r="G348" s="46">
        <v>108</v>
      </c>
      <c r="H348" s="47"/>
      <c r="P348" s="5"/>
      <c r="Q348" s="5"/>
    </row>
    <row r="349" spans="1:17" ht="15.75" customHeight="1">
      <c r="A349" s="276">
        <v>3</v>
      </c>
      <c r="B349" s="48" t="s">
        <v>65</v>
      </c>
      <c r="C349" s="39">
        <f>SUM(C350)</f>
        <v>20</v>
      </c>
      <c r="D349" s="39">
        <f>SUM(D350)</f>
        <v>0</v>
      </c>
      <c r="E349" s="40">
        <f aca="true" t="shared" si="15" ref="E349:E356">F349/C349*1000</f>
        <v>40.99999999999999</v>
      </c>
      <c r="F349" s="41">
        <f>SUM(F350)</f>
        <v>0.82</v>
      </c>
      <c r="G349" s="41">
        <f>SUM(G350)</f>
        <v>0.1</v>
      </c>
      <c r="H349" s="42">
        <f>SUM(H350)</f>
        <v>0.72</v>
      </c>
      <c r="P349" s="5"/>
      <c r="Q349" s="5"/>
    </row>
    <row r="350" spans="1:17" ht="15.75" customHeight="1">
      <c r="A350" s="280"/>
      <c r="B350" s="59" t="s">
        <v>102</v>
      </c>
      <c r="C350" s="44">
        <v>20</v>
      </c>
      <c r="D350" s="44"/>
      <c r="E350" s="45">
        <f>F350/C350*1000</f>
        <v>40.99999999999999</v>
      </c>
      <c r="F350" s="46">
        <v>0.82</v>
      </c>
      <c r="G350" s="46">
        <v>0.1</v>
      </c>
      <c r="H350" s="47">
        <v>0.72</v>
      </c>
      <c r="P350" s="5"/>
      <c r="Q350" s="5"/>
    </row>
    <row r="351" spans="1:17" ht="15.75" customHeight="1">
      <c r="A351" s="276">
        <v>4</v>
      </c>
      <c r="B351" s="48" t="s">
        <v>158</v>
      </c>
      <c r="C351" s="39">
        <f>SUM(C352)</f>
        <v>95</v>
      </c>
      <c r="D351" s="39">
        <f>SUM(D352)</f>
        <v>0</v>
      </c>
      <c r="E351" s="40">
        <f t="shared" si="15"/>
        <v>8.421052631578947</v>
      </c>
      <c r="F351" s="41">
        <f>SUM(F352)</f>
        <v>0.8</v>
      </c>
      <c r="G351" s="41">
        <f>SUM(G352)</f>
        <v>0.8</v>
      </c>
      <c r="H351" s="42">
        <f>SUM(H352)</f>
        <v>0</v>
      </c>
      <c r="P351" s="5"/>
      <c r="Q351" s="5"/>
    </row>
    <row r="352" spans="1:17" ht="15.75" customHeight="1">
      <c r="A352" s="280"/>
      <c r="B352" s="59" t="s">
        <v>102</v>
      </c>
      <c r="C352" s="44">
        <v>95</v>
      </c>
      <c r="D352" s="44"/>
      <c r="E352" s="45">
        <f t="shared" si="15"/>
        <v>8.421052631578947</v>
      </c>
      <c r="F352" s="46">
        <v>0.8</v>
      </c>
      <c r="G352" s="46">
        <v>0.8</v>
      </c>
      <c r="H352" s="47"/>
      <c r="P352" s="5"/>
      <c r="Q352" s="5"/>
    </row>
    <row r="353" spans="1:17" ht="15.75" customHeight="1">
      <c r="A353" s="276">
        <v>5</v>
      </c>
      <c r="B353" s="48" t="s">
        <v>53</v>
      </c>
      <c r="C353" s="39">
        <f>SUM(C354)</f>
        <v>60</v>
      </c>
      <c r="D353" s="39">
        <f>SUM(D354)</f>
        <v>0</v>
      </c>
      <c r="E353" s="40">
        <f>F353/C353*1000</f>
        <v>18.333333333333332</v>
      </c>
      <c r="F353" s="39">
        <f>SUM(F354)</f>
        <v>1.1</v>
      </c>
      <c r="G353" s="39">
        <f>SUM(G354)</f>
        <v>1.1</v>
      </c>
      <c r="H353" s="430">
        <f>SUM(H354)</f>
        <v>0</v>
      </c>
      <c r="P353" s="5"/>
      <c r="Q353" s="5"/>
    </row>
    <row r="354" spans="1:17" ht="15.75" customHeight="1">
      <c r="A354" s="280"/>
      <c r="B354" s="59" t="s">
        <v>102</v>
      </c>
      <c r="C354" s="44">
        <v>60</v>
      </c>
      <c r="D354" s="44"/>
      <c r="E354" s="45">
        <f>F354/C354*1000</f>
        <v>18.333333333333332</v>
      </c>
      <c r="F354" s="46">
        <v>1.1</v>
      </c>
      <c r="G354" s="46">
        <v>1.1</v>
      </c>
      <c r="H354" s="47"/>
      <c r="P354" s="5"/>
      <c r="Q354" s="5"/>
    </row>
    <row r="355" spans="1:17" ht="15.75" customHeight="1">
      <c r="A355" s="276">
        <v>6</v>
      </c>
      <c r="B355" s="48" t="s">
        <v>191</v>
      </c>
      <c r="C355" s="39">
        <f>SUM(C356)</f>
        <v>30</v>
      </c>
      <c r="D355" s="39">
        <f>SUM(D356)</f>
        <v>0</v>
      </c>
      <c r="E355" s="40">
        <f t="shared" si="15"/>
        <v>5</v>
      </c>
      <c r="F355" s="39">
        <f>SUM(F356)</f>
        <v>0.15</v>
      </c>
      <c r="G355" s="39">
        <f>SUM(G356)</f>
        <v>0.15</v>
      </c>
      <c r="H355" s="430">
        <f>SUM(H356)</f>
        <v>0</v>
      </c>
      <c r="P355" s="5"/>
      <c r="Q355" s="5"/>
    </row>
    <row r="356" spans="1:17" ht="15.75" customHeight="1">
      <c r="A356" s="280"/>
      <c r="B356" s="59" t="s">
        <v>102</v>
      </c>
      <c r="C356" s="44">
        <v>30</v>
      </c>
      <c r="D356" s="44"/>
      <c r="E356" s="45">
        <f t="shared" si="15"/>
        <v>5</v>
      </c>
      <c r="F356" s="46">
        <v>0.15</v>
      </c>
      <c r="G356" s="46">
        <v>0.15</v>
      </c>
      <c r="H356" s="47"/>
      <c r="P356" s="5"/>
      <c r="Q356" s="5"/>
    </row>
    <row r="357" spans="1:17" ht="15.75" customHeight="1">
      <c r="A357" s="282">
        <v>7</v>
      </c>
      <c r="B357" s="60" t="s">
        <v>93</v>
      </c>
      <c r="C357" s="61">
        <f>SUM(C358:C358)</f>
        <v>60</v>
      </c>
      <c r="D357" s="61">
        <f>SUM(D358:D358)</f>
        <v>0</v>
      </c>
      <c r="E357" s="72">
        <f aca="true" t="shared" si="16" ref="E357:E368">F357/C357*1000</f>
        <v>7.916666666666665</v>
      </c>
      <c r="F357" s="76">
        <f>SUM(F358:F358)</f>
        <v>0.475</v>
      </c>
      <c r="G357" s="76">
        <f>SUM(G358:G358)</f>
        <v>0.475</v>
      </c>
      <c r="H357" s="77">
        <f>SUM(H358:H358)</f>
        <v>0</v>
      </c>
      <c r="P357" s="5"/>
      <c r="Q357" s="5"/>
    </row>
    <row r="358" spans="1:17" ht="15.75" customHeight="1">
      <c r="A358" s="280"/>
      <c r="B358" s="59" t="s">
        <v>103</v>
      </c>
      <c r="C358" s="44">
        <v>60</v>
      </c>
      <c r="D358" s="44"/>
      <c r="E358" s="45">
        <f t="shared" si="16"/>
        <v>7.916666666666665</v>
      </c>
      <c r="F358" s="46">
        <v>0.475</v>
      </c>
      <c r="G358" s="46">
        <v>0.475</v>
      </c>
      <c r="H358" s="47"/>
      <c r="P358" s="5"/>
      <c r="Q358" s="5"/>
    </row>
    <row r="359" spans="1:17" ht="15.75" customHeight="1">
      <c r="A359" s="276">
        <v>8</v>
      </c>
      <c r="B359" s="48" t="s">
        <v>166</v>
      </c>
      <c r="C359" s="39">
        <f>SUM(C360:C361)</f>
        <v>210</v>
      </c>
      <c r="D359" s="39">
        <f>SUM(D360:D361)</f>
        <v>0</v>
      </c>
      <c r="E359" s="40">
        <f t="shared" si="16"/>
        <v>30</v>
      </c>
      <c r="F359" s="41">
        <f>SUM(F360:F361)</f>
        <v>6.3</v>
      </c>
      <c r="G359" s="41">
        <f>SUM(G360:G361)</f>
        <v>6.3</v>
      </c>
      <c r="H359" s="42">
        <f>SUM(H360:H361)</f>
        <v>0</v>
      </c>
      <c r="K359" s="5"/>
      <c r="L359" s="5"/>
      <c r="M359" s="5"/>
      <c r="N359" s="5"/>
      <c r="O359" s="5"/>
      <c r="P359" s="5"/>
      <c r="Q359" s="5"/>
    </row>
    <row r="360" spans="1:17" ht="15.75" customHeight="1">
      <c r="A360" s="278"/>
      <c r="B360" s="53" t="s">
        <v>172</v>
      </c>
      <c r="C360" s="54">
        <v>85</v>
      </c>
      <c r="D360" s="54"/>
      <c r="E360" s="55">
        <f t="shared" si="16"/>
        <v>30</v>
      </c>
      <c r="F360" s="56">
        <v>2.55</v>
      </c>
      <c r="G360" s="56">
        <v>2.55</v>
      </c>
      <c r="H360" s="57"/>
      <c r="K360" s="5"/>
      <c r="L360" s="5"/>
      <c r="M360" s="5"/>
      <c r="N360" s="5"/>
      <c r="O360" s="5"/>
      <c r="P360" s="5"/>
      <c r="Q360" s="5"/>
    </row>
    <row r="361" spans="1:8" ht="15.75" customHeight="1">
      <c r="A361" s="422"/>
      <c r="B361" s="51" t="s">
        <v>103</v>
      </c>
      <c r="C361" s="35">
        <v>125</v>
      </c>
      <c r="D361" s="35"/>
      <c r="E361" s="52">
        <f t="shared" si="16"/>
        <v>30</v>
      </c>
      <c r="F361" s="36">
        <v>3.75</v>
      </c>
      <c r="G361" s="36">
        <v>3.75</v>
      </c>
      <c r="H361" s="37"/>
    </row>
    <row r="362" spans="1:8" ht="15.75" customHeight="1">
      <c r="A362" s="276">
        <v>9</v>
      </c>
      <c r="B362" s="48" t="s">
        <v>79</v>
      </c>
      <c r="C362" s="39">
        <f>SUM(C363)</f>
        <v>75</v>
      </c>
      <c r="D362" s="39">
        <f>SUM(D363)</f>
        <v>0</v>
      </c>
      <c r="E362" s="40">
        <f t="shared" si="16"/>
        <v>1.4666666666666668</v>
      </c>
      <c r="F362" s="41">
        <f>SUM(F363)</f>
        <v>0.11</v>
      </c>
      <c r="G362" s="41">
        <f>SUM(G363)</f>
        <v>0.11</v>
      </c>
      <c r="H362" s="42">
        <f>SUM(H363)</f>
        <v>0</v>
      </c>
    </row>
    <row r="363" spans="1:8" ht="15.75" customHeight="1">
      <c r="A363" s="280"/>
      <c r="B363" s="49" t="s">
        <v>192</v>
      </c>
      <c r="C363" s="44">
        <v>75</v>
      </c>
      <c r="D363" s="44"/>
      <c r="E363" s="45">
        <f t="shared" si="16"/>
        <v>1.4666666666666668</v>
      </c>
      <c r="F363" s="46">
        <v>0.11</v>
      </c>
      <c r="G363" s="46">
        <v>0.11</v>
      </c>
      <c r="H363" s="47"/>
    </row>
    <row r="364" spans="1:8" ht="15.75" customHeight="1">
      <c r="A364" s="282">
        <v>10</v>
      </c>
      <c r="B364" s="60" t="s">
        <v>8</v>
      </c>
      <c r="C364" s="61">
        <f>SUM(C365:C368)</f>
        <v>459</v>
      </c>
      <c r="D364" s="61">
        <f>SUM(D365:D368)</f>
        <v>0</v>
      </c>
      <c r="E364" s="72">
        <f t="shared" si="16"/>
        <v>78.48583877995642</v>
      </c>
      <c r="F364" s="76">
        <f>SUM(F365:F368)</f>
        <v>36.025</v>
      </c>
      <c r="G364" s="76">
        <f>SUM(G365:G368)</f>
        <v>36.025</v>
      </c>
      <c r="H364" s="77">
        <f>SUM(H365:H368)</f>
        <v>0</v>
      </c>
    </row>
    <row r="365" spans="1:8" ht="15.75" customHeight="1">
      <c r="A365" s="283"/>
      <c r="B365" s="263" t="s">
        <v>126</v>
      </c>
      <c r="C365" s="78">
        <v>80</v>
      </c>
      <c r="D365" s="78"/>
      <c r="E365" s="62">
        <f t="shared" si="16"/>
        <v>142.8125</v>
      </c>
      <c r="F365" s="79">
        <v>11.425</v>
      </c>
      <c r="G365" s="79">
        <v>11.425</v>
      </c>
      <c r="H365" s="80"/>
    </row>
    <row r="366" spans="1:8" ht="15.75" customHeight="1">
      <c r="A366" s="283"/>
      <c r="B366" s="263" t="s">
        <v>100</v>
      </c>
      <c r="C366" s="78">
        <v>46</v>
      </c>
      <c r="D366" s="78"/>
      <c r="E366" s="62">
        <f t="shared" si="16"/>
        <v>68.69565217391305</v>
      </c>
      <c r="F366" s="79">
        <v>3.16</v>
      </c>
      <c r="G366" s="79">
        <v>3.16</v>
      </c>
      <c r="H366" s="80"/>
    </row>
    <row r="367" spans="1:8" ht="15.75" customHeight="1">
      <c r="A367" s="421"/>
      <c r="B367" s="43" t="s">
        <v>102</v>
      </c>
      <c r="C367" s="30">
        <v>113</v>
      </c>
      <c r="D367" s="30"/>
      <c r="E367" s="31">
        <f t="shared" si="16"/>
        <v>58.23008849557522</v>
      </c>
      <c r="F367" s="32">
        <v>6.58</v>
      </c>
      <c r="G367" s="32">
        <v>6.58</v>
      </c>
      <c r="H367" s="33"/>
    </row>
    <row r="368" spans="1:8" ht="15.75" customHeight="1">
      <c r="A368" s="280"/>
      <c r="B368" s="59" t="s">
        <v>103</v>
      </c>
      <c r="C368" s="44">
        <v>220</v>
      </c>
      <c r="D368" s="44"/>
      <c r="E368" s="45">
        <f t="shared" si="16"/>
        <v>67.54545454545455</v>
      </c>
      <c r="F368" s="46">
        <v>14.86</v>
      </c>
      <c r="G368" s="46">
        <v>14.86</v>
      </c>
      <c r="H368" s="47"/>
    </row>
    <row r="369" spans="1:8" ht="15.75" customHeight="1" thickBot="1">
      <c r="A369" s="321" t="s">
        <v>197</v>
      </c>
      <c r="B369" s="322" t="s">
        <v>138</v>
      </c>
      <c r="C369" s="323">
        <f>C345+C347+C349+C351+C355+C357+C359++C362+C364+C353</f>
        <v>4149</v>
      </c>
      <c r="D369" s="323">
        <f>D345+D347+D349+D351+D355+D357+D359++D362+D364+D353</f>
        <v>0</v>
      </c>
      <c r="E369" s="323"/>
      <c r="F369" s="323">
        <f>F345+F347+F349+F351+F355+F357+F359++F362+F364+F353</f>
        <v>179.98000000000002</v>
      </c>
      <c r="G369" s="323">
        <f>G345+G347+G349+G351+G355+G357+G359++G362+G364+G353</f>
        <v>179.26000000000002</v>
      </c>
      <c r="H369" s="323">
        <f>H345+H347+H349+H351+H355+H357+H359++H362+H364+H353</f>
        <v>0.72</v>
      </c>
    </row>
    <row r="370" spans="1:8" ht="15.75" customHeight="1" thickBot="1">
      <c r="A370" s="286" t="s">
        <v>32</v>
      </c>
      <c r="B370" s="259" t="s">
        <v>9</v>
      </c>
      <c r="C370" s="260">
        <f>C243+C343+C369</f>
        <v>156104</v>
      </c>
      <c r="D370" s="261">
        <f>D243+D343+D369</f>
        <v>0</v>
      </c>
      <c r="E370" s="261"/>
      <c r="F370" s="267">
        <f>F243+F343+F369</f>
        <v>3032.3810000000008</v>
      </c>
      <c r="G370" s="267">
        <f>G243+G343+G369</f>
        <v>2766.1710000000007</v>
      </c>
      <c r="H370" s="268">
        <f>H243+H343+H369</f>
        <v>163.19699999999995</v>
      </c>
    </row>
    <row r="371" spans="1:18" ht="15.75" customHeight="1">
      <c r="A371" s="419" t="s">
        <v>45</v>
      </c>
      <c r="B371" s="16" t="s">
        <v>14</v>
      </c>
      <c r="C371" s="17"/>
      <c r="D371" s="17"/>
      <c r="E371" s="17"/>
      <c r="F371" s="18"/>
      <c r="G371" s="18"/>
      <c r="H371" s="19"/>
      <c r="R371" s="6"/>
    </row>
    <row r="372" spans="1:8" ht="15.75" customHeight="1">
      <c r="A372" s="278"/>
      <c r="B372" s="20" t="s">
        <v>54</v>
      </c>
      <c r="C372" s="21"/>
      <c r="D372" s="21"/>
      <c r="E372" s="21"/>
      <c r="F372" s="22"/>
      <c r="G372" s="22"/>
      <c r="H372" s="23"/>
    </row>
    <row r="373" spans="1:8" ht="15.75" customHeight="1">
      <c r="A373" s="279">
        <v>1</v>
      </c>
      <c r="B373" s="24" t="s">
        <v>29</v>
      </c>
      <c r="C373" s="25">
        <f>SUM(C374:C377)</f>
        <v>4545</v>
      </c>
      <c r="D373" s="25">
        <f>SUM(D374:D377)</f>
        <v>0</v>
      </c>
      <c r="E373" s="26">
        <f aca="true" t="shared" si="17" ref="E373:E381">F373/C373*1000</f>
        <v>33.4948294829483</v>
      </c>
      <c r="F373" s="27">
        <f>SUM(F374:F377)</f>
        <v>152.234</v>
      </c>
      <c r="G373" s="27">
        <f>SUM(G374:G377)</f>
        <v>27.424000000000003</v>
      </c>
      <c r="H373" s="28">
        <f>SUM(H374:H377)</f>
        <v>0</v>
      </c>
    </row>
    <row r="374" spans="1:16" ht="15.75" customHeight="1">
      <c r="A374" s="421"/>
      <c r="B374" s="29" t="s">
        <v>99</v>
      </c>
      <c r="C374" s="30">
        <v>500</v>
      </c>
      <c r="D374" s="30"/>
      <c r="E374" s="31">
        <f t="shared" si="17"/>
        <v>16.88</v>
      </c>
      <c r="F374" s="32">
        <v>8.44</v>
      </c>
      <c r="G374" s="32">
        <v>8.44</v>
      </c>
      <c r="H374" s="33"/>
      <c r="K374" s="5"/>
      <c r="L374" s="5"/>
      <c r="M374" s="5"/>
      <c r="N374" s="5"/>
      <c r="O374" s="5"/>
      <c r="P374" s="5"/>
    </row>
    <row r="375" spans="1:15" ht="15.75" customHeight="1">
      <c r="A375" s="421"/>
      <c r="B375" s="29" t="s">
        <v>102</v>
      </c>
      <c r="C375" s="30">
        <v>1520</v>
      </c>
      <c r="D375" s="30"/>
      <c r="E375" s="31">
        <f t="shared" si="17"/>
        <v>6.11842105263158</v>
      </c>
      <c r="F375" s="32">
        <v>9.3</v>
      </c>
      <c r="G375" s="32">
        <v>8.3</v>
      </c>
      <c r="H375" s="33"/>
      <c r="K375" s="5"/>
      <c r="L375" s="5"/>
      <c r="M375" s="5"/>
      <c r="N375" s="5"/>
      <c r="O375" s="5"/>
    </row>
    <row r="376" spans="1:16" ht="15.75" customHeight="1">
      <c r="A376" s="421"/>
      <c r="B376" s="29" t="s">
        <v>103</v>
      </c>
      <c r="C376" s="30">
        <v>2420</v>
      </c>
      <c r="D376" s="30"/>
      <c r="E376" s="31">
        <f t="shared" si="17"/>
        <v>55.086776859504134</v>
      </c>
      <c r="F376" s="32">
        <v>133.31</v>
      </c>
      <c r="G376" s="32">
        <v>9.5</v>
      </c>
      <c r="H376" s="33"/>
      <c r="K376" s="5"/>
      <c r="L376" s="5"/>
      <c r="M376" s="5"/>
      <c r="N376" s="5"/>
      <c r="O376" s="5"/>
      <c r="P376" s="5"/>
    </row>
    <row r="377" spans="1:16" ht="15.75" customHeight="1">
      <c r="A377" s="422"/>
      <c r="B377" s="34" t="s">
        <v>104</v>
      </c>
      <c r="C377" s="35">
        <v>105</v>
      </c>
      <c r="D377" s="35"/>
      <c r="E377" s="31">
        <f t="shared" si="17"/>
        <v>11.276190476190477</v>
      </c>
      <c r="F377" s="36">
        <v>1.184</v>
      </c>
      <c r="G377" s="36">
        <v>1.184</v>
      </c>
      <c r="H377" s="37"/>
      <c r="K377" s="5"/>
      <c r="L377" s="5"/>
      <c r="M377" s="5"/>
      <c r="N377" s="5"/>
      <c r="O377" s="5"/>
      <c r="P377" s="5"/>
    </row>
    <row r="378" spans="1:8" ht="15.75" customHeight="1">
      <c r="A378" s="276">
        <v>2</v>
      </c>
      <c r="B378" s="38" t="s">
        <v>80</v>
      </c>
      <c r="C378" s="39">
        <f>SUM(C379)</f>
        <v>20</v>
      </c>
      <c r="D378" s="39">
        <f>SUM(D379)</f>
        <v>0</v>
      </c>
      <c r="E378" s="40">
        <f t="shared" si="17"/>
        <v>50.349999999999994</v>
      </c>
      <c r="F378" s="41">
        <f>SUM(F379)</f>
        <v>1.007</v>
      </c>
      <c r="G378" s="41">
        <f>SUM(G379)</f>
        <v>1.007</v>
      </c>
      <c r="H378" s="42">
        <f>SUM(H379)</f>
        <v>0</v>
      </c>
    </row>
    <row r="379" spans="1:8" ht="15.75" customHeight="1">
      <c r="A379" s="280"/>
      <c r="B379" s="43" t="s">
        <v>103</v>
      </c>
      <c r="C379" s="44">
        <v>20</v>
      </c>
      <c r="D379" s="44"/>
      <c r="E379" s="45">
        <f t="shared" si="17"/>
        <v>50.349999999999994</v>
      </c>
      <c r="F379" s="46">
        <v>1.007</v>
      </c>
      <c r="G379" s="46">
        <v>1.007</v>
      </c>
      <c r="H379" s="47"/>
    </row>
    <row r="380" spans="1:8" ht="15.75" customHeight="1">
      <c r="A380" s="276">
        <v>3</v>
      </c>
      <c r="B380" s="48" t="s">
        <v>17</v>
      </c>
      <c r="C380" s="39">
        <f>SUM(C381:C383)</f>
        <v>1862</v>
      </c>
      <c r="D380" s="39">
        <f>SUM(D381:D383)</f>
        <v>0</v>
      </c>
      <c r="E380" s="40">
        <f t="shared" si="17"/>
        <v>43.40332975295381</v>
      </c>
      <c r="F380" s="41">
        <f>SUM(F381:F383)</f>
        <v>80.817</v>
      </c>
      <c r="G380" s="41">
        <f>SUM(G381:G383)</f>
        <v>30.585</v>
      </c>
      <c r="H380" s="42">
        <f>SUM(H381:H383)</f>
        <v>0</v>
      </c>
    </row>
    <row r="381" spans="1:8" ht="15.75" customHeight="1">
      <c r="A381" s="421"/>
      <c r="B381" s="29" t="s">
        <v>102</v>
      </c>
      <c r="C381" s="30">
        <v>400</v>
      </c>
      <c r="D381" s="30"/>
      <c r="E381" s="31">
        <f t="shared" si="17"/>
        <v>5.25</v>
      </c>
      <c r="F381" s="32">
        <v>2.1</v>
      </c>
      <c r="G381" s="32">
        <v>2.1</v>
      </c>
      <c r="H381" s="33"/>
    </row>
    <row r="382" spans="1:8" ht="15.75" customHeight="1">
      <c r="A382" s="421"/>
      <c r="B382" s="43" t="s">
        <v>103</v>
      </c>
      <c r="C382" s="30">
        <v>958</v>
      </c>
      <c r="D382" s="30"/>
      <c r="E382" s="31">
        <f aca="true" t="shared" si="18" ref="E382:E401">F382/C382*1000</f>
        <v>70.17954070981212</v>
      </c>
      <c r="F382" s="32">
        <v>67.232</v>
      </c>
      <c r="G382" s="32">
        <v>17</v>
      </c>
      <c r="H382" s="33"/>
    </row>
    <row r="383" spans="1:8" ht="15.75" customHeight="1">
      <c r="A383" s="280"/>
      <c r="B383" s="49" t="s">
        <v>104</v>
      </c>
      <c r="C383" s="44">
        <v>504</v>
      </c>
      <c r="D383" s="44"/>
      <c r="E383" s="45">
        <f t="shared" si="18"/>
        <v>22.78769841269841</v>
      </c>
      <c r="F383" s="46">
        <v>11.485</v>
      </c>
      <c r="G383" s="46">
        <v>11.485</v>
      </c>
      <c r="H383" s="47"/>
    </row>
    <row r="384" spans="1:8" ht="15.75" customHeight="1">
      <c r="A384" s="276">
        <v>4</v>
      </c>
      <c r="B384" s="50" t="s">
        <v>81</v>
      </c>
      <c r="C384" s="39">
        <f>SUM(C385)</f>
        <v>96</v>
      </c>
      <c r="D384" s="39">
        <f>SUM(D385)</f>
        <v>0</v>
      </c>
      <c r="E384" s="40">
        <f t="shared" si="18"/>
        <v>10.833333333333334</v>
      </c>
      <c r="F384" s="41">
        <f>SUM(F385)</f>
        <v>1.04</v>
      </c>
      <c r="G384" s="41">
        <f>SUM(G385)</f>
        <v>1.04</v>
      </c>
      <c r="H384" s="42">
        <f>SUM(H385)</f>
        <v>0</v>
      </c>
    </row>
    <row r="385" spans="1:8" ht="15.75" customHeight="1">
      <c r="A385" s="422"/>
      <c r="B385" s="51" t="s">
        <v>103</v>
      </c>
      <c r="C385" s="35">
        <v>96</v>
      </c>
      <c r="D385" s="35"/>
      <c r="E385" s="52">
        <f t="shared" si="18"/>
        <v>10.833333333333334</v>
      </c>
      <c r="F385" s="36">
        <v>1.04</v>
      </c>
      <c r="G385" s="36">
        <v>1.04</v>
      </c>
      <c r="H385" s="37"/>
    </row>
    <row r="386" spans="1:8" ht="15.75" customHeight="1">
      <c r="A386" s="276">
        <v>5</v>
      </c>
      <c r="B386" s="48" t="s">
        <v>94</v>
      </c>
      <c r="C386" s="39">
        <f>C387</f>
        <v>45</v>
      </c>
      <c r="D386" s="39">
        <f>D387</f>
        <v>0</v>
      </c>
      <c r="E386" s="40">
        <f t="shared" si="18"/>
        <v>16.244444444444444</v>
      </c>
      <c r="F386" s="41">
        <f>F387</f>
        <v>0.731</v>
      </c>
      <c r="G386" s="41">
        <f>G387</f>
        <v>0.731</v>
      </c>
      <c r="H386" s="42">
        <f>H387</f>
        <v>0</v>
      </c>
    </row>
    <row r="387" spans="1:8" ht="15.75" customHeight="1">
      <c r="A387" s="280"/>
      <c r="B387" s="29" t="s">
        <v>99</v>
      </c>
      <c r="C387" s="44">
        <v>45</v>
      </c>
      <c r="D387" s="44"/>
      <c r="E387" s="45">
        <f t="shared" si="18"/>
        <v>16.244444444444444</v>
      </c>
      <c r="F387" s="46">
        <v>0.731</v>
      </c>
      <c r="G387" s="46">
        <v>0.731</v>
      </c>
      <c r="H387" s="47"/>
    </row>
    <row r="388" spans="1:8" ht="15.75" customHeight="1">
      <c r="A388" s="276">
        <v>6</v>
      </c>
      <c r="B388" s="48" t="s">
        <v>18</v>
      </c>
      <c r="C388" s="39">
        <f>SUM(C389:C390)</f>
        <v>120</v>
      </c>
      <c r="D388" s="39">
        <f>SUM(D389:D390)</f>
        <v>0</v>
      </c>
      <c r="E388" s="40">
        <f t="shared" si="18"/>
        <v>25.916666666666664</v>
      </c>
      <c r="F388" s="41">
        <f>SUM(F389:F390)</f>
        <v>3.11</v>
      </c>
      <c r="G388" s="41">
        <f>SUM(G389:G390)</f>
        <v>3.11</v>
      </c>
      <c r="H388" s="42">
        <f>SUM(H389:H390)</f>
        <v>0</v>
      </c>
    </row>
    <row r="389" spans="1:8" ht="15.75" customHeight="1">
      <c r="A389" s="421"/>
      <c r="B389" s="43" t="s">
        <v>172</v>
      </c>
      <c r="C389" s="30">
        <v>40</v>
      </c>
      <c r="D389" s="30"/>
      <c r="E389" s="31">
        <f>F389/C389*1000</f>
        <v>3.75</v>
      </c>
      <c r="F389" s="32">
        <v>0.15</v>
      </c>
      <c r="G389" s="32">
        <v>0.15</v>
      </c>
      <c r="H389" s="33"/>
    </row>
    <row r="390" spans="1:8" ht="15.75" customHeight="1">
      <c r="A390" s="280"/>
      <c r="B390" s="49" t="s">
        <v>104</v>
      </c>
      <c r="C390" s="44">
        <v>80</v>
      </c>
      <c r="D390" s="44"/>
      <c r="E390" s="45">
        <f t="shared" si="18"/>
        <v>37</v>
      </c>
      <c r="F390" s="46">
        <v>2.96</v>
      </c>
      <c r="G390" s="46">
        <v>2.96</v>
      </c>
      <c r="H390" s="47"/>
    </row>
    <row r="391" spans="1:8" ht="15.75" customHeight="1">
      <c r="A391" s="282">
        <v>7</v>
      </c>
      <c r="B391" s="60" t="s">
        <v>49</v>
      </c>
      <c r="C391" s="61">
        <f>SUM(C392:C392)</f>
        <v>265</v>
      </c>
      <c r="D391" s="61">
        <f>SUM(D392:D392)</f>
        <v>0</v>
      </c>
      <c r="E391" s="62">
        <f t="shared" si="18"/>
        <v>13.547169811320755</v>
      </c>
      <c r="F391" s="76">
        <f>SUM(F392:F392)</f>
        <v>3.59</v>
      </c>
      <c r="G391" s="76">
        <f>SUM(G392:G392)</f>
        <v>2.31</v>
      </c>
      <c r="H391" s="77">
        <f>SUM(H392:H392)</f>
        <v>1.28</v>
      </c>
    </row>
    <row r="392" spans="1:8" ht="15.75" customHeight="1">
      <c r="A392" s="421"/>
      <c r="B392" s="43" t="s">
        <v>172</v>
      </c>
      <c r="C392" s="30">
        <v>265</v>
      </c>
      <c r="D392" s="30"/>
      <c r="E392" s="31">
        <f>F392/C392*1000</f>
        <v>13.547169811320755</v>
      </c>
      <c r="F392" s="32">
        <v>3.59</v>
      </c>
      <c r="G392" s="32">
        <v>2.31</v>
      </c>
      <c r="H392" s="33">
        <v>1.28</v>
      </c>
    </row>
    <row r="393" spans="1:8" ht="15.75" customHeight="1">
      <c r="A393" s="276">
        <v>8</v>
      </c>
      <c r="B393" s="48" t="s">
        <v>169</v>
      </c>
      <c r="C393" s="39">
        <f>C394</f>
        <v>285</v>
      </c>
      <c r="D393" s="39">
        <f>D394</f>
        <v>0</v>
      </c>
      <c r="E393" s="64">
        <f t="shared" si="18"/>
        <v>13</v>
      </c>
      <c r="F393" s="41">
        <f>F394</f>
        <v>3.705</v>
      </c>
      <c r="G393" s="41">
        <f>G394</f>
        <v>3.705</v>
      </c>
      <c r="H393" s="42">
        <f>H394</f>
        <v>0</v>
      </c>
    </row>
    <row r="394" spans="1:8" ht="15.75" customHeight="1">
      <c r="A394" s="280"/>
      <c r="B394" s="49" t="s">
        <v>99</v>
      </c>
      <c r="C394" s="44">
        <v>285</v>
      </c>
      <c r="D394" s="44"/>
      <c r="E394" s="45">
        <f t="shared" si="18"/>
        <v>13</v>
      </c>
      <c r="F394" s="46">
        <v>3.705</v>
      </c>
      <c r="G394" s="46">
        <v>3.705</v>
      </c>
      <c r="H394" s="47"/>
    </row>
    <row r="395" spans="1:8" ht="15.75" customHeight="1">
      <c r="A395" s="276">
        <v>9</v>
      </c>
      <c r="B395" s="48" t="s">
        <v>170</v>
      </c>
      <c r="C395" s="39">
        <f>C396</f>
        <v>285</v>
      </c>
      <c r="D395" s="39">
        <f>D396</f>
        <v>0</v>
      </c>
      <c r="E395" s="64">
        <f t="shared" si="18"/>
        <v>10</v>
      </c>
      <c r="F395" s="41">
        <f>F396</f>
        <v>2.85</v>
      </c>
      <c r="G395" s="41">
        <f>G396</f>
        <v>2.85</v>
      </c>
      <c r="H395" s="42">
        <f>H396</f>
        <v>0</v>
      </c>
    </row>
    <row r="396" spans="1:8" ht="15.75" customHeight="1">
      <c r="A396" s="280"/>
      <c r="B396" s="49" t="s">
        <v>99</v>
      </c>
      <c r="C396" s="44">
        <v>285</v>
      </c>
      <c r="D396" s="44"/>
      <c r="E396" s="45">
        <f t="shared" si="18"/>
        <v>10</v>
      </c>
      <c r="F396" s="46">
        <v>2.85</v>
      </c>
      <c r="G396" s="46">
        <v>2.85</v>
      </c>
      <c r="H396" s="47"/>
    </row>
    <row r="397" spans="1:8" ht="15.75" customHeight="1">
      <c r="A397" s="276">
        <v>10</v>
      </c>
      <c r="B397" s="48" t="s">
        <v>133</v>
      </c>
      <c r="C397" s="39">
        <f>SUM(C398)</f>
        <v>285</v>
      </c>
      <c r="D397" s="39">
        <f>SUM(D398)</f>
        <v>0</v>
      </c>
      <c r="E397" s="40">
        <f t="shared" si="18"/>
        <v>1</v>
      </c>
      <c r="F397" s="41">
        <f>SUM(F398)</f>
        <v>0.285</v>
      </c>
      <c r="G397" s="41">
        <f>SUM(G398)</f>
        <v>0</v>
      </c>
      <c r="H397" s="42">
        <f>SUM(H398)</f>
        <v>0.285</v>
      </c>
    </row>
    <row r="398" spans="1:8" ht="15.75" customHeight="1">
      <c r="A398" s="280"/>
      <c r="B398" s="59" t="s">
        <v>103</v>
      </c>
      <c r="C398" s="44">
        <v>285</v>
      </c>
      <c r="D398" s="44"/>
      <c r="E398" s="45">
        <f t="shared" si="18"/>
        <v>1</v>
      </c>
      <c r="F398" s="46">
        <v>0.285</v>
      </c>
      <c r="G398" s="46"/>
      <c r="H398" s="47">
        <v>0.285</v>
      </c>
    </row>
    <row r="399" spans="1:8" ht="15.75" customHeight="1">
      <c r="A399" s="276">
        <v>11</v>
      </c>
      <c r="B399" s="48" t="s">
        <v>19</v>
      </c>
      <c r="C399" s="39">
        <f>SUM(C400)</f>
        <v>175</v>
      </c>
      <c r="D399" s="39">
        <f>SUM(D400)</f>
        <v>0</v>
      </c>
      <c r="E399" s="40">
        <f t="shared" si="18"/>
        <v>30</v>
      </c>
      <c r="F399" s="41">
        <f>SUM(F400)</f>
        <v>5.25</v>
      </c>
      <c r="G399" s="41">
        <f>SUM(G400)</f>
        <v>0</v>
      </c>
      <c r="H399" s="42">
        <f>SUM(H400)</f>
        <v>5.25</v>
      </c>
    </row>
    <row r="400" spans="1:8" ht="15.75" customHeight="1">
      <c r="A400" s="280"/>
      <c r="B400" s="59" t="s">
        <v>103</v>
      </c>
      <c r="C400" s="44">
        <v>175</v>
      </c>
      <c r="D400" s="44"/>
      <c r="E400" s="45">
        <f t="shared" si="18"/>
        <v>30</v>
      </c>
      <c r="F400" s="46">
        <v>5.25</v>
      </c>
      <c r="G400" s="46"/>
      <c r="H400" s="47">
        <v>5.25</v>
      </c>
    </row>
    <row r="401" spans="1:8" ht="15.75" customHeight="1">
      <c r="A401" s="276">
        <v>12</v>
      </c>
      <c r="B401" s="48" t="s">
        <v>20</v>
      </c>
      <c r="C401" s="39">
        <f>SUM(C402:C403)</f>
        <v>5990</v>
      </c>
      <c r="D401" s="39">
        <f>SUM(D402:D403)</f>
        <v>0</v>
      </c>
      <c r="E401" s="40">
        <f t="shared" si="18"/>
        <v>40.85308848080134</v>
      </c>
      <c r="F401" s="41">
        <f>SUM(F402:F403)</f>
        <v>244.71</v>
      </c>
      <c r="G401" s="41">
        <f>SUM(G402:G403)</f>
        <v>157.05</v>
      </c>
      <c r="H401" s="42">
        <f>SUM(H402:H403)</f>
        <v>85.16</v>
      </c>
    </row>
    <row r="402" spans="1:8" ht="15.75" customHeight="1">
      <c r="A402" s="421"/>
      <c r="B402" s="43" t="s">
        <v>102</v>
      </c>
      <c r="C402" s="30">
        <v>2650</v>
      </c>
      <c r="D402" s="30"/>
      <c r="E402" s="31">
        <f>F402/C402*1000</f>
        <v>38.15094339622641</v>
      </c>
      <c r="F402" s="32">
        <v>101.1</v>
      </c>
      <c r="G402" s="32">
        <v>88.3</v>
      </c>
      <c r="H402" s="33">
        <v>12.8</v>
      </c>
    </row>
    <row r="403" spans="1:8" ht="15.75" customHeight="1">
      <c r="A403" s="421"/>
      <c r="B403" s="43" t="s">
        <v>103</v>
      </c>
      <c r="C403" s="30">
        <v>3340</v>
      </c>
      <c r="D403" s="30"/>
      <c r="E403" s="31">
        <f>F403/C403*1000</f>
        <v>42.99700598802396</v>
      </c>
      <c r="F403" s="32">
        <v>143.61</v>
      </c>
      <c r="G403" s="32">
        <v>68.75</v>
      </c>
      <c r="H403" s="33">
        <v>72.36</v>
      </c>
    </row>
    <row r="404" spans="1:17" s="65" customFormat="1" ht="15.75" customHeight="1">
      <c r="A404" s="276">
        <v>15</v>
      </c>
      <c r="B404" s="48" t="s">
        <v>51</v>
      </c>
      <c r="C404" s="39">
        <f>SUM(C405:C406)</f>
        <v>468</v>
      </c>
      <c r="D404" s="39">
        <f>SUM(D405:D406)</f>
        <v>0</v>
      </c>
      <c r="E404" s="58">
        <f>F404/C404*1000</f>
        <v>23.333333333333336</v>
      </c>
      <c r="F404" s="41">
        <f>SUM(F405:F406)</f>
        <v>10.92</v>
      </c>
      <c r="G404" s="41">
        <f>SUM(G405:G406)</f>
        <v>10.92</v>
      </c>
      <c r="H404" s="42">
        <f>SUM(H405:H406)</f>
        <v>0</v>
      </c>
      <c r="K404" s="66"/>
      <c r="L404" s="66"/>
      <c r="M404" s="66"/>
      <c r="N404" s="66"/>
      <c r="O404" s="66"/>
      <c r="P404" s="66"/>
      <c r="Q404" s="66"/>
    </row>
    <row r="405" spans="1:8" ht="15.75" customHeight="1">
      <c r="A405" s="421"/>
      <c r="B405" s="43" t="s">
        <v>102</v>
      </c>
      <c r="C405" s="30">
        <v>358</v>
      </c>
      <c r="D405" s="30"/>
      <c r="E405" s="31">
        <f>F405/C405*1000</f>
        <v>14.217877094972067</v>
      </c>
      <c r="F405" s="32">
        <v>5.09</v>
      </c>
      <c r="G405" s="32">
        <v>5.09</v>
      </c>
      <c r="H405" s="33"/>
    </row>
    <row r="406" spans="1:8" ht="15.75" customHeight="1">
      <c r="A406" s="422"/>
      <c r="B406" s="51" t="s">
        <v>103</v>
      </c>
      <c r="C406" s="35">
        <v>110</v>
      </c>
      <c r="D406" s="35"/>
      <c r="E406" s="31">
        <f>F406/C406*1000</f>
        <v>53</v>
      </c>
      <c r="F406" s="36">
        <v>5.83</v>
      </c>
      <c r="G406" s="36">
        <v>5.83</v>
      </c>
      <c r="H406" s="37"/>
    </row>
    <row r="407" spans="1:8" ht="15.75" customHeight="1">
      <c r="A407" s="316" t="s">
        <v>45</v>
      </c>
      <c r="B407" s="317" t="s">
        <v>137</v>
      </c>
      <c r="C407" s="318">
        <f>C373+C378+C380+C384+C386+C388+C391+C393+C395+C397+C399+C401+C404</f>
        <v>14441</v>
      </c>
      <c r="D407" s="318"/>
      <c r="E407" s="318"/>
      <c r="F407" s="318">
        <f>F373+F378+F380+F384+F386+F388+F391+F393+F395+F397+F399+F401+F404</f>
        <v>510.249</v>
      </c>
      <c r="G407" s="318">
        <f>G373+G378+G380+G384+G386+G388+G391+G393+G395+G397+G399+G401+G404</f>
        <v>240.732</v>
      </c>
      <c r="H407" s="318">
        <f>H373+H378+H380+H384+H386+H388+H391+H393+H395+H397+H399+H401+H404</f>
        <v>91.975</v>
      </c>
    </row>
    <row r="408" spans="1:8" ht="15.75" customHeight="1">
      <c r="A408" s="420"/>
      <c r="B408" s="67" t="s">
        <v>55</v>
      </c>
      <c r="C408" s="68"/>
      <c r="D408" s="68"/>
      <c r="E408" s="71"/>
      <c r="F408" s="69"/>
      <c r="G408" s="69"/>
      <c r="H408" s="70"/>
    </row>
    <row r="409" spans="1:8" ht="15.75" customHeight="1">
      <c r="A409" s="282">
        <v>1</v>
      </c>
      <c r="B409" s="60" t="s">
        <v>33</v>
      </c>
      <c r="C409" s="61">
        <f>SUM(C410:C411)</f>
        <v>3440</v>
      </c>
      <c r="D409" s="61">
        <f>SUM(D410:D411)</f>
        <v>0</v>
      </c>
      <c r="E409" s="72">
        <f aca="true" t="shared" si="19" ref="E409:E440">F409/C409*1000</f>
        <v>3.5465116279069764</v>
      </c>
      <c r="F409" s="76">
        <f>SUM(F410:F411)</f>
        <v>12.2</v>
      </c>
      <c r="G409" s="76">
        <f>SUM(G410:G411)</f>
        <v>12.2</v>
      </c>
      <c r="H409" s="77">
        <f>SUM(H410:H411)</f>
        <v>0</v>
      </c>
    </row>
    <row r="410" spans="1:15" ht="15.75" customHeight="1">
      <c r="A410" s="421"/>
      <c r="B410" s="43" t="s">
        <v>102</v>
      </c>
      <c r="C410" s="30">
        <v>2640</v>
      </c>
      <c r="D410" s="30"/>
      <c r="E410" s="31">
        <f t="shared" si="19"/>
        <v>2.803030303030303</v>
      </c>
      <c r="F410" s="32">
        <v>7.4</v>
      </c>
      <c r="G410" s="32">
        <v>7.4</v>
      </c>
      <c r="H410" s="33"/>
      <c r="K410" s="5"/>
      <c r="L410" s="5"/>
      <c r="M410" s="5"/>
      <c r="N410" s="5"/>
      <c r="O410" s="5"/>
    </row>
    <row r="411" spans="1:15" ht="15.75" customHeight="1">
      <c r="A411" s="422"/>
      <c r="B411" s="34" t="s">
        <v>104</v>
      </c>
      <c r="C411" s="35">
        <v>800</v>
      </c>
      <c r="D411" s="35"/>
      <c r="E411" s="52">
        <f t="shared" si="19"/>
        <v>6</v>
      </c>
      <c r="F411" s="36">
        <v>4.8</v>
      </c>
      <c r="G411" s="36">
        <v>4.8</v>
      </c>
      <c r="H411" s="37"/>
      <c r="K411" s="5"/>
      <c r="L411" s="5"/>
      <c r="M411" s="5"/>
      <c r="N411" s="5"/>
      <c r="O411" s="5"/>
    </row>
    <row r="412" spans="1:17" s="65" customFormat="1" ht="15.75" customHeight="1">
      <c r="A412" s="276">
        <v>2</v>
      </c>
      <c r="B412" s="38" t="s">
        <v>58</v>
      </c>
      <c r="C412" s="39">
        <f>SUM(C413:C415)</f>
        <v>145</v>
      </c>
      <c r="D412" s="39">
        <f>SUM(D413:D415)</f>
        <v>0</v>
      </c>
      <c r="E412" s="40">
        <f t="shared" si="19"/>
        <v>14.324137931034484</v>
      </c>
      <c r="F412" s="41">
        <f>SUM(F413:F415)</f>
        <v>2.077</v>
      </c>
      <c r="G412" s="41">
        <f>SUM(G413:G415)</f>
        <v>2.077</v>
      </c>
      <c r="H412" s="42">
        <f>SUM(H413:H415)</f>
        <v>0</v>
      </c>
      <c r="K412" s="66"/>
      <c r="L412" s="66"/>
      <c r="M412" s="66"/>
      <c r="N412" s="66"/>
      <c r="O412" s="66"/>
      <c r="P412" s="66"/>
      <c r="Q412" s="66"/>
    </row>
    <row r="413" spans="1:8" ht="15.75" customHeight="1">
      <c r="A413" s="278"/>
      <c r="B413" s="51" t="s">
        <v>126</v>
      </c>
      <c r="C413" s="54">
        <v>15</v>
      </c>
      <c r="D413" s="54"/>
      <c r="E413" s="55">
        <f t="shared" si="19"/>
        <v>37.79999999999999</v>
      </c>
      <c r="F413" s="56">
        <v>0.567</v>
      </c>
      <c r="G413" s="56">
        <v>0.567</v>
      </c>
      <c r="H413" s="57"/>
    </row>
    <row r="414" spans="1:8" ht="15.75" customHeight="1">
      <c r="A414" s="421"/>
      <c r="B414" s="43" t="s">
        <v>172</v>
      </c>
      <c r="C414" s="30">
        <v>40</v>
      </c>
      <c r="D414" s="30"/>
      <c r="E414" s="31">
        <f t="shared" si="19"/>
        <v>14.924999999999999</v>
      </c>
      <c r="F414" s="32">
        <v>0.597</v>
      </c>
      <c r="G414" s="32">
        <v>0.597</v>
      </c>
      <c r="H414" s="33"/>
    </row>
    <row r="415" spans="1:8" ht="15.75" customHeight="1">
      <c r="A415" s="280"/>
      <c r="B415" s="43" t="s">
        <v>103</v>
      </c>
      <c r="C415" s="44">
        <v>90</v>
      </c>
      <c r="D415" s="44"/>
      <c r="E415" s="45">
        <f t="shared" si="19"/>
        <v>10.144444444444446</v>
      </c>
      <c r="F415" s="46">
        <v>0.913</v>
      </c>
      <c r="G415" s="46">
        <v>0.913</v>
      </c>
      <c r="H415" s="47"/>
    </row>
    <row r="416" spans="1:8" ht="15.75" customHeight="1">
      <c r="A416" s="276">
        <v>3</v>
      </c>
      <c r="B416" s="48" t="s">
        <v>144</v>
      </c>
      <c r="C416" s="39">
        <f>SUM(C417)</f>
        <v>175</v>
      </c>
      <c r="D416" s="39">
        <f>SUM(D417)</f>
        <v>0</v>
      </c>
      <c r="E416" s="73">
        <f t="shared" si="19"/>
        <v>8.062857142857142</v>
      </c>
      <c r="F416" s="41">
        <f>SUM(F417)</f>
        <v>1.411</v>
      </c>
      <c r="G416" s="41">
        <f>SUM(G417)</f>
        <v>1.411</v>
      </c>
      <c r="H416" s="42">
        <f>SUM(H417)</f>
        <v>0</v>
      </c>
    </row>
    <row r="417" spans="1:8" ht="15.75" customHeight="1">
      <c r="A417" s="422"/>
      <c r="B417" s="51" t="s">
        <v>159</v>
      </c>
      <c r="C417" s="35">
        <v>175</v>
      </c>
      <c r="D417" s="35"/>
      <c r="E417" s="52">
        <f t="shared" si="19"/>
        <v>8.062857142857142</v>
      </c>
      <c r="F417" s="36">
        <v>1.411</v>
      </c>
      <c r="G417" s="36">
        <v>1.411</v>
      </c>
      <c r="H417" s="37"/>
    </row>
    <row r="418" spans="1:14" ht="15.75" customHeight="1">
      <c r="A418" s="276">
        <v>4</v>
      </c>
      <c r="B418" s="48" t="s">
        <v>22</v>
      </c>
      <c r="C418" s="39">
        <f>SUM(C419:C421)</f>
        <v>5546</v>
      </c>
      <c r="D418" s="39">
        <f>SUM(D419:D420)</f>
        <v>0</v>
      </c>
      <c r="E418" s="73">
        <f t="shared" si="19"/>
        <v>11.812838081500178</v>
      </c>
      <c r="F418" s="41">
        <f>SUM(F419:F421)</f>
        <v>65.514</v>
      </c>
      <c r="G418" s="41">
        <f>SUM(G419:G421)</f>
        <v>61.784</v>
      </c>
      <c r="H418" s="42">
        <f>SUM(H419:H421)</f>
        <v>0</v>
      </c>
      <c r="K418" s="5"/>
      <c r="L418" s="5"/>
      <c r="M418" s="5"/>
      <c r="N418" s="5"/>
    </row>
    <row r="419" spans="1:8" ht="15.75" customHeight="1">
      <c r="A419" s="278"/>
      <c r="B419" s="51" t="s">
        <v>116</v>
      </c>
      <c r="C419" s="30">
        <v>2780</v>
      </c>
      <c r="D419" s="30"/>
      <c r="E419" s="75">
        <f>F419/C419*1000</f>
        <v>10.719424460431654</v>
      </c>
      <c r="F419" s="32">
        <v>29.8</v>
      </c>
      <c r="G419" s="32">
        <v>29.8</v>
      </c>
      <c r="H419" s="33"/>
    </row>
    <row r="420" spans="1:8" ht="15.75" customHeight="1">
      <c r="A420" s="422"/>
      <c r="B420" s="51" t="s">
        <v>103</v>
      </c>
      <c r="C420" s="35">
        <v>2622</v>
      </c>
      <c r="D420" s="35"/>
      <c r="E420" s="52">
        <f>F420/C420*1000</f>
        <v>13.36003051106026</v>
      </c>
      <c r="F420" s="36">
        <v>35.03</v>
      </c>
      <c r="G420" s="36">
        <v>31.3</v>
      </c>
      <c r="H420" s="37"/>
    </row>
    <row r="421" spans="1:8" ht="15.75" customHeight="1">
      <c r="A421" s="280"/>
      <c r="B421" s="203" t="s">
        <v>104</v>
      </c>
      <c r="C421" s="123">
        <v>144</v>
      </c>
      <c r="D421" s="123"/>
      <c r="E421" s="144">
        <f>F421/C421*1000</f>
        <v>4.750000000000001</v>
      </c>
      <c r="F421" s="124">
        <v>0.684</v>
      </c>
      <c r="G421" s="124">
        <v>0.684</v>
      </c>
      <c r="H421" s="125"/>
    </row>
    <row r="422" spans="1:8" ht="15.75" customHeight="1">
      <c r="A422" s="282">
        <v>5</v>
      </c>
      <c r="B422" s="60" t="s">
        <v>23</v>
      </c>
      <c r="C422" s="61">
        <f>SUM(C423:C423)</f>
        <v>41</v>
      </c>
      <c r="D422" s="61">
        <f>SUM(D423:D423)</f>
        <v>0</v>
      </c>
      <c r="E422" s="72">
        <f t="shared" si="19"/>
        <v>28.780487804878046</v>
      </c>
      <c r="F422" s="76">
        <f>SUM(F423:F423)</f>
        <v>1.18</v>
      </c>
      <c r="G422" s="76">
        <f>SUM(G423:G423)</f>
        <v>1.1</v>
      </c>
      <c r="H422" s="77">
        <f>SUM(H423:H423)</f>
        <v>0</v>
      </c>
    </row>
    <row r="423" spans="1:8" ht="15.75" customHeight="1">
      <c r="A423" s="280"/>
      <c r="B423" s="59" t="s">
        <v>103</v>
      </c>
      <c r="C423" s="44">
        <v>41</v>
      </c>
      <c r="D423" s="44"/>
      <c r="E423" s="45">
        <f t="shared" si="19"/>
        <v>28.780487804878046</v>
      </c>
      <c r="F423" s="46">
        <v>1.18</v>
      </c>
      <c r="G423" s="46">
        <v>1.1</v>
      </c>
      <c r="H423" s="47"/>
    </row>
    <row r="424" spans="1:8" ht="15.75" customHeight="1">
      <c r="A424" s="282">
        <v>6</v>
      </c>
      <c r="B424" s="60" t="s">
        <v>62</v>
      </c>
      <c r="C424" s="61">
        <f>SUM(C425:C426)</f>
        <v>2827</v>
      </c>
      <c r="D424" s="61">
        <f>SUM(D425:D426)</f>
        <v>0</v>
      </c>
      <c r="E424" s="72">
        <f t="shared" si="19"/>
        <v>6.311637778563849</v>
      </c>
      <c r="F424" s="76">
        <f>SUM(F425:F426)</f>
        <v>17.843</v>
      </c>
      <c r="G424" s="76">
        <f>SUM(G425:G426)</f>
        <v>17.843</v>
      </c>
      <c r="H424" s="77">
        <f>SUM(H425:H426)</f>
        <v>0</v>
      </c>
    </row>
    <row r="425" spans="1:8" ht="15.75" customHeight="1">
      <c r="A425" s="421"/>
      <c r="B425" s="43" t="s">
        <v>101</v>
      </c>
      <c r="C425" s="30">
        <v>2700</v>
      </c>
      <c r="D425" s="30"/>
      <c r="E425" s="31">
        <f t="shared" si="19"/>
        <v>6.296296296296297</v>
      </c>
      <c r="F425" s="32">
        <v>17</v>
      </c>
      <c r="G425" s="32">
        <v>17</v>
      </c>
      <c r="H425" s="33"/>
    </row>
    <row r="426" spans="1:8" ht="15.75" customHeight="1">
      <c r="A426" s="280"/>
      <c r="B426" s="49" t="s">
        <v>104</v>
      </c>
      <c r="C426" s="44">
        <v>127</v>
      </c>
      <c r="D426" s="44"/>
      <c r="E426" s="45">
        <f t="shared" si="19"/>
        <v>6.637795275590551</v>
      </c>
      <c r="F426" s="46">
        <v>0.843</v>
      </c>
      <c r="G426" s="46">
        <v>0.843</v>
      </c>
      <c r="H426" s="47"/>
    </row>
    <row r="427" spans="1:8" ht="15.75" customHeight="1">
      <c r="A427" s="282">
        <v>7</v>
      </c>
      <c r="B427" s="60" t="s">
        <v>150</v>
      </c>
      <c r="C427" s="61">
        <f>SUM(C428:C428)</f>
        <v>1620</v>
      </c>
      <c r="D427" s="61">
        <f>SUM(D428:D428)</f>
        <v>0</v>
      </c>
      <c r="E427" s="72">
        <f t="shared" si="19"/>
        <v>4.938271604938271</v>
      </c>
      <c r="F427" s="76">
        <f>SUM(F428:F428)</f>
        <v>8</v>
      </c>
      <c r="G427" s="76">
        <f>SUM(G428:G428)</f>
        <v>8</v>
      </c>
      <c r="H427" s="77">
        <f>SUM(H428:H428)</f>
        <v>0</v>
      </c>
    </row>
    <row r="428" spans="1:8" ht="15.75" customHeight="1">
      <c r="A428" s="421"/>
      <c r="B428" s="43" t="s">
        <v>101</v>
      </c>
      <c r="C428" s="30">
        <v>1620</v>
      </c>
      <c r="D428" s="30"/>
      <c r="E428" s="31">
        <f t="shared" si="19"/>
        <v>4.938271604938271</v>
      </c>
      <c r="F428" s="32">
        <v>8</v>
      </c>
      <c r="G428" s="32">
        <v>8</v>
      </c>
      <c r="H428" s="33"/>
    </row>
    <row r="429" spans="1:17" s="65" customFormat="1" ht="15.75" customHeight="1">
      <c r="A429" s="276">
        <v>8</v>
      </c>
      <c r="B429" s="38" t="s">
        <v>34</v>
      </c>
      <c r="C429" s="39">
        <f>SUM(C430:C431)</f>
        <v>1466</v>
      </c>
      <c r="D429" s="39">
        <f>SUM(D430:D431)</f>
        <v>0</v>
      </c>
      <c r="E429" s="40">
        <f t="shared" si="19"/>
        <v>12.53069577080491</v>
      </c>
      <c r="F429" s="41">
        <f>SUM(F430:F431)</f>
        <v>18.369999999999997</v>
      </c>
      <c r="G429" s="41">
        <f>SUM(G430:G431)</f>
        <v>18.369999999999997</v>
      </c>
      <c r="H429" s="42">
        <f>SUM(H430:H431)</f>
        <v>0</v>
      </c>
      <c r="K429" s="66"/>
      <c r="L429" s="66"/>
      <c r="M429" s="66"/>
      <c r="N429" s="66"/>
      <c r="O429" s="66"/>
      <c r="P429" s="66"/>
      <c r="Q429" s="66"/>
    </row>
    <row r="430" spans="1:8" ht="15.75" customHeight="1">
      <c r="A430" s="422"/>
      <c r="B430" s="34" t="s">
        <v>126</v>
      </c>
      <c r="C430" s="35">
        <v>270</v>
      </c>
      <c r="D430" s="35"/>
      <c r="E430" s="52">
        <f t="shared" si="19"/>
        <v>22.22222222222222</v>
      </c>
      <c r="F430" s="36">
        <v>6</v>
      </c>
      <c r="G430" s="36">
        <v>6</v>
      </c>
      <c r="H430" s="37"/>
    </row>
    <row r="431" spans="1:8" ht="15.75" customHeight="1">
      <c r="A431" s="280"/>
      <c r="B431" s="49" t="s">
        <v>101</v>
      </c>
      <c r="C431" s="44">
        <v>1196</v>
      </c>
      <c r="D431" s="44"/>
      <c r="E431" s="45">
        <f t="shared" si="19"/>
        <v>10.342809364548494</v>
      </c>
      <c r="F431" s="46">
        <v>12.37</v>
      </c>
      <c r="G431" s="46">
        <v>12.37</v>
      </c>
      <c r="H431" s="47"/>
    </row>
    <row r="432" spans="1:8" ht="15.75" customHeight="1">
      <c r="A432" s="282">
        <v>9</v>
      </c>
      <c r="B432" s="60" t="s">
        <v>35</v>
      </c>
      <c r="C432" s="61">
        <f>SUM(C433:C435)</f>
        <v>5120</v>
      </c>
      <c r="D432" s="61">
        <f>SUM(D433:D435)</f>
        <v>0</v>
      </c>
      <c r="E432" s="72">
        <f t="shared" si="19"/>
        <v>5.509765625</v>
      </c>
      <c r="F432" s="76">
        <f>SUM(F433:F435)</f>
        <v>28.21</v>
      </c>
      <c r="G432" s="76">
        <f>SUM(G433:G435)</f>
        <v>28.21</v>
      </c>
      <c r="H432" s="77">
        <f>SUM(H433:H435)</f>
        <v>0</v>
      </c>
    </row>
    <row r="433" spans="1:8" ht="15.75" customHeight="1">
      <c r="A433" s="421"/>
      <c r="B433" s="43" t="s">
        <v>100</v>
      </c>
      <c r="C433" s="30">
        <v>160</v>
      </c>
      <c r="D433" s="30"/>
      <c r="E433" s="31">
        <f t="shared" si="19"/>
        <v>12.1875</v>
      </c>
      <c r="F433" s="32">
        <v>1.95</v>
      </c>
      <c r="G433" s="32">
        <v>1.95</v>
      </c>
      <c r="H433" s="33"/>
    </row>
    <row r="434" spans="1:8" ht="15.75" customHeight="1">
      <c r="A434" s="422"/>
      <c r="B434" s="51" t="s">
        <v>101</v>
      </c>
      <c r="C434" s="35">
        <v>3800</v>
      </c>
      <c r="D434" s="35"/>
      <c r="E434" s="31">
        <f t="shared" si="19"/>
        <v>5.06842105263158</v>
      </c>
      <c r="F434" s="36">
        <v>19.26</v>
      </c>
      <c r="G434" s="36">
        <v>19.26</v>
      </c>
      <c r="H434" s="37"/>
    </row>
    <row r="435" spans="1:8" ht="15.75" customHeight="1">
      <c r="A435" s="280"/>
      <c r="B435" s="49" t="s">
        <v>104</v>
      </c>
      <c r="C435" s="44">
        <v>1160</v>
      </c>
      <c r="D435" s="44"/>
      <c r="E435" s="45">
        <f t="shared" si="19"/>
        <v>6.0344827586206895</v>
      </c>
      <c r="F435" s="46">
        <v>7</v>
      </c>
      <c r="G435" s="46">
        <v>7</v>
      </c>
      <c r="H435" s="47"/>
    </row>
    <row r="436" spans="1:8" ht="15.75" customHeight="1">
      <c r="A436" s="282">
        <v>10</v>
      </c>
      <c r="B436" s="60" t="s">
        <v>24</v>
      </c>
      <c r="C436" s="61">
        <f>SUM(C437:C438)</f>
        <v>200</v>
      </c>
      <c r="D436" s="61">
        <f>SUM(D437:D438)</f>
        <v>0</v>
      </c>
      <c r="E436" s="62">
        <f t="shared" si="19"/>
        <v>16.5</v>
      </c>
      <c r="F436" s="76">
        <f>SUM(F437:F438)</f>
        <v>3.3</v>
      </c>
      <c r="G436" s="76">
        <f>SUM(G437:G438)</f>
        <v>3.3</v>
      </c>
      <c r="H436" s="77">
        <f>SUM(H437:H438)</f>
        <v>0</v>
      </c>
    </row>
    <row r="437" spans="1:8" ht="15.75" customHeight="1">
      <c r="A437" s="421"/>
      <c r="B437" s="43" t="s">
        <v>102</v>
      </c>
      <c r="C437" s="30"/>
      <c r="D437" s="30"/>
      <c r="E437" s="31" t="e">
        <f t="shared" si="19"/>
        <v>#DIV/0!</v>
      </c>
      <c r="F437" s="32">
        <v>0.3</v>
      </c>
      <c r="G437" s="32">
        <v>0.3</v>
      </c>
      <c r="H437" s="33"/>
    </row>
    <row r="438" spans="1:8" ht="15.75" customHeight="1">
      <c r="A438" s="280"/>
      <c r="B438" s="59" t="s">
        <v>103</v>
      </c>
      <c r="C438" s="44">
        <v>200</v>
      </c>
      <c r="D438" s="44"/>
      <c r="E438" s="45">
        <f t="shared" si="19"/>
        <v>15</v>
      </c>
      <c r="F438" s="46">
        <v>3</v>
      </c>
      <c r="G438" s="46">
        <v>3</v>
      </c>
      <c r="H438" s="47"/>
    </row>
    <row r="439" spans="1:17" s="65" customFormat="1" ht="15.75" customHeight="1">
      <c r="A439" s="282">
        <v>11</v>
      </c>
      <c r="B439" s="60" t="s">
        <v>63</v>
      </c>
      <c r="C439" s="61">
        <f>SUM(C440:C440)</f>
        <v>82</v>
      </c>
      <c r="D439" s="61">
        <f>SUM(D440:D440)</f>
        <v>0</v>
      </c>
      <c r="E439" s="72">
        <f t="shared" si="19"/>
        <v>3.048780487804878</v>
      </c>
      <c r="F439" s="76">
        <f>SUM(F440:F440)</f>
        <v>0.25</v>
      </c>
      <c r="G439" s="76">
        <f>SUM(G440:G440)</f>
        <v>0.25</v>
      </c>
      <c r="H439" s="77">
        <f>SUM(H440:H440)</f>
        <v>0</v>
      </c>
      <c r="K439" s="66"/>
      <c r="L439" s="66"/>
      <c r="M439" s="66"/>
      <c r="N439" s="66"/>
      <c r="O439" s="66"/>
      <c r="P439" s="66"/>
      <c r="Q439" s="66"/>
    </row>
    <row r="440" spans="1:8" ht="15.75" customHeight="1">
      <c r="A440" s="280"/>
      <c r="B440" s="59" t="s">
        <v>103</v>
      </c>
      <c r="C440" s="44">
        <v>82</v>
      </c>
      <c r="D440" s="44"/>
      <c r="E440" s="45">
        <f t="shared" si="19"/>
        <v>3.048780487804878</v>
      </c>
      <c r="F440" s="46">
        <v>0.25</v>
      </c>
      <c r="G440" s="46">
        <v>0.25</v>
      </c>
      <c r="H440" s="47"/>
    </row>
    <row r="441" spans="1:8" ht="15.75" customHeight="1">
      <c r="A441" s="282">
        <v>12</v>
      </c>
      <c r="B441" s="60" t="s">
        <v>36</v>
      </c>
      <c r="C441" s="61">
        <f>SUM(C442:C443)</f>
        <v>91</v>
      </c>
      <c r="D441" s="61">
        <f>SUM(D442:D443)</f>
        <v>0</v>
      </c>
      <c r="E441" s="72">
        <f aca="true" t="shared" si="20" ref="E441:E463">F441/C441*1000</f>
        <v>3.1868131868131866</v>
      </c>
      <c r="F441" s="76">
        <f>SUM(F442:F443)</f>
        <v>0.29</v>
      </c>
      <c r="G441" s="76">
        <f>SUM(G442:G443)</f>
        <v>0.29</v>
      </c>
      <c r="H441" s="77">
        <f>SUM(H442:H443)</f>
        <v>0</v>
      </c>
    </row>
    <row r="442" spans="1:8" ht="15.75" customHeight="1">
      <c r="A442" s="422"/>
      <c r="B442" s="51" t="s">
        <v>103</v>
      </c>
      <c r="C442" s="35">
        <v>55</v>
      </c>
      <c r="D442" s="35"/>
      <c r="E442" s="52">
        <f t="shared" si="20"/>
        <v>2</v>
      </c>
      <c r="F442" s="36">
        <v>0.11</v>
      </c>
      <c r="G442" s="36">
        <v>0.11</v>
      </c>
      <c r="H442" s="37"/>
    </row>
    <row r="443" spans="1:8" ht="15.75" customHeight="1">
      <c r="A443" s="280"/>
      <c r="B443" s="49" t="s">
        <v>104</v>
      </c>
      <c r="C443" s="44">
        <v>36</v>
      </c>
      <c r="D443" s="44"/>
      <c r="E443" s="45">
        <f t="shared" si="20"/>
        <v>5</v>
      </c>
      <c r="F443" s="46">
        <v>0.18</v>
      </c>
      <c r="G443" s="46">
        <v>0.18</v>
      </c>
      <c r="H443" s="47"/>
    </row>
    <row r="444" spans="1:8" ht="15.75" customHeight="1">
      <c r="A444" s="282">
        <v>13</v>
      </c>
      <c r="B444" s="60" t="s">
        <v>25</v>
      </c>
      <c r="C444" s="61">
        <f>SUM(C445:C445)</f>
        <v>112</v>
      </c>
      <c r="D444" s="61">
        <f>SUM(D445:D445)</f>
        <v>0</v>
      </c>
      <c r="E444" s="72">
        <f t="shared" si="20"/>
        <v>2.1071428571428568</v>
      </c>
      <c r="F444" s="76">
        <f>SUM(F445:F445)</f>
        <v>0.236</v>
      </c>
      <c r="G444" s="76">
        <f>SUM(G445:G445)</f>
        <v>0.236</v>
      </c>
      <c r="H444" s="77">
        <f>SUM(H445:H445)</f>
        <v>0</v>
      </c>
    </row>
    <row r="445" spans="1:8" ht="15" customHeight="1">
      <c r="A445" s="280"/>
      <c r="B445" s="59" t="s">
        <v>126</v>
      </c>
      <c r="C445" s="44">
        <v>112</v>
      </c>
      <c r="D445" s="44"/>
      <c r="E445" s="45">
        <f t="shared" si="20"/>
        <v>2.1071428571428568</v>
      </c>
      <c r="F445" s="46">
        <v>0.236</v>
      </c>
      <c r="G445" s="46">
        <v>0.236</v>
      </c>
      <c r="H445" s="47"/>
    </row>
    <row r="446" spans="1:17" ht="15.75" customHeight="1">
      <c r="A446" s="282">
        <v>14</v>
      </c>
      <c r="B446" s="60" t="s">
        <v>26</v>
      </c>
      <c r="C446" s="61">
        <f>SUM(C447:C448)</f>
        <v>234.5</v>
      </c>
      <c r="D446" s="61">
        <f>SUM(D447:D447)</f>
        <v>0</v>
      </c>
      <c r="E446" s="72">
        <f t="shared" si="20"/>
        <v>26.00852878464819</v>
      </c>
      <c r="F446" s="76">
        <f>SUM(F447:F448)</f>
        <v>6.099</v>
      </c>
      <c r="G446" s="76">
        <f>SUM(G447:G448)</f>
        <v>6.015000000000001</v>
      </c>
      <c r="H446" s="77">
        <f>SUM(H447:H447)</f>
        <v>0</v>
      </c>
      <c r="K446" s="5"/>
      <c r="L446" s="5"/>
      <c r="M446" s="5"/>
      <c r="N446" s="5"/>
      <c r="O446" s="5"/>
      <c r="P446" s="5"/>
      <c r="Q446" s="5"/>
    </row>
    <row r="447" spans="1:17" ht="15.75" customHeight="1">
      <c r="A447" s="421"/>
      <c r="B447" s="43" t="s">
        <v>103</v>
      </c>
      <c r="C447" s="30">
        <v>18.5</v>
      </c>
      <c r="D447" s="30"/>
      <c r="E447" s="31">
        <f t="shared" si="20"/>
        <v>21.56756756756757</v>
      </c>
      <c r="F447" s="32">
        <v>0.399</v>
      </c>
      <c r="G447" s="32">
        <v>0.315</v>
      </c>
      <c r="H447" s="33"/>
      <c r="K447" s="5"/>
      <c r="L447" s="5"/>
      <c r="M447" s="5"/>
      <c r="N447" s="5"/>
      <c r="O447" s="5"/>
      <c r="P447" s="5"/>
      <c r="Q447" s="5"/>
    </row>
    <row r="448" spans="1:17" ht="15.75" customHeight="1">
      <c r="A448" s="282"/>
      <c r="B448" s="263" t="s">
        <v>104</v>
      </c>
      <c r="C448" s="78">
        <v>216</v>
      </c>
      <c r="D448" s="78"/>
      <c r="E448" s="31">
        <f t="shared" si="20"/>
        <v>26.38888888888889</v>
      </c>
      <c r="F448" s="79">
        <v>5.7</v>
      </c>
      <c r="G448" s="79">
        <v>5.7</v>
      </c>
      <c r="H448" s="80"/>
      <c r="K448" s="5"/>
      <c r="L448" s="5"/>
      <c r="M448" s="5"/>
      <c r="N448" s="5"/>
      <c r="O448" s="5"/>
      <c r="P448" s="5"/>
      <c r="Q448" s="5"/>
    </row>
    <row r="449" spans="1:17" ht="15.75" customHeight="1">
      <c r="A449" s="276">
        <v>15</v>
      </c>
      <c r="B449" s="38" t="s">
        <v>171</v>
      </c>
      <c r="C449" s="39">
        <f>SUM(C450)</f>
        <v>12.5</v>
      </c>
      <c r="D449" s="39">
        <f>SUM(D450)</f>
        <v>0</v>
      </c>
      <c r="E449" s="40">
        <f t="shared" si="20"/>
        <v>5.92</v>
      </c>
      <c r="F449" s="41">
        <f>SUM(F450)</f>
        <v>0.074</v>
      </c>
      <c r="G449" s="41">
        <f>SUM(G450)</f>
        <v>0.074</v>
      </c>
      <c r="H449" s="42">
        <f>SUM(H450)</f>
        <v>0</v>
      </c>
      <c r="K449" s="5"/>
      <c r="L449" s="5"/>
      <c r="M449" s="5"/>
      <c r="N449" s="5"/>
      <c r="O449" s="5"/>
      <c r="P449" s="5"/>
      <c r="Q449" s="5"/>
    </row>
    <row r="450" spans="1:17" ht="15.75" customHeight="1">
      <c r="A450" s="280"/>
      <c r="B450" s="49" t="s">
        <v>126</v>
      </c>
      <c r="C450" s="44">
        <v>12.5</v>
      </c>
      <c r="D450" s="44"/>
      <c r="E450" s="45">
        <f t="shared" si="20"/>
        <v>5.92</v>
      </c>
      <c r="F450" s="46">
        <v>0.074</v>
      </c>
      <c r="G450" s="46">
        <v>0.074</v>
      </c>
      <c r="H450" s="47"/>
      <c r="K450" s="5"/>
      <c r="L450" s="5"/>
      <c r="M450" s="5"/>
      <c r="N450" s="5"/>
      <c r="O450" s="5"/>
      <c r="P450" s="5"/>
      <c r="Q450" s="5"/>
    </row>
    <row r="451" spans="1:17" ht="15.75" customHeight="1">
      <c r="A451" s="282">
        <v>16</v>
      </c>
      <c r="B451" s="60" t="s">
        <v>27</v>
      </c>
      <c r="C451" s="61">
        <f>SUM(C452:C453)</f>
        <v>306.5</v>
      </c>
      <c r="D451" s="61">
        <f>SUM(D452:D453)</f>
        <v>0</v>
      </c>
      <c r="E451" s="72">
        <f t="shared" si="20"/>
        <v>36.01957585644372</v>
      </c>
      <c r="F451" s="76">
        <f>SUM(F452:F453)</f>
        <v>11.04</v>
      </c>
      <c r="G451" s="76">
        <f>SUM(G452:G453)</f>
        <v>10.92</v>
      </c>
      <c r="H451" s="77">
        <f>SUM(H452:H453)</f>
        <v>0</v>
      </c>
      <c r="K451" s="5"/>
      <c r="L451" s="5"/>
      <c r="M451" s="5"/>
      <c r="N451" s="5"/>
      <c r="O451" s="5"/>
      <c r="P451" s="5"/>
      <c r="Q451" s="5"/>
    </row>
    <row r="452" spans="1:17" ht="15.75" customHeight="1">
      <c r="A452" s="421"/>
      <c r="B452" s="43" t="s">
        <v>103</v>
      </c>
      <c r="C452" s="30">
        <v>2.5</v>
      </c>
      <c r="D452" s="30"/>
      <c r="E452" s="31">
        <f t="shared" si="20"/>
        <v>48</v>
      </c>
      <c r="F452" s="32">
        <v>0.12</v>
      </c>
      <c r="G452" s="32"/>
      <c r="H452" s="33"/>
      <c r="K452" s="5"/>
      <c r="L452" s="5"/>
      <c r="M452" s="5"/>
      <c r="N452" s="5"/>
      <c r="O452" s="5"/>
      <c r="P452" s="5"/>
      <c r="Q452" s="5"/>
    </row>
    <row r="453" spans="1:17" ht="15.75" customHeight="1">
      <c r="A453" s="280"/>
      <c r="B453" s="49" t="s">
        <v>104</v>
      </c>
      <c r="C453" s="44">
        <v>304</v>
      </c>
      <c r="D453" s="44"/>
      <c r="E453" s="45">
        <f t="shared" si="20"/>
        <v>35.921052631578945</v>
      </c>
      <c r="F453" s="46">
        <v>10.92</v>
      </c>
      <c r="G453" s="46">
        <v>10.92</v>
      </c>
      <c r="H453" s="47"/>
      <c r="K453" s="5"/>
      <c r="L453" s="5"/>
      <c r="M453" s="5"/>
      <c r="N453" s="5"/>
      <c r="O453" s="5"/>
      <c r="P453" s="5"/>
      <c r="Q453" s="5"/>
    </row>
    <row r="454" spans="1:8" ht="15.75" customHeight="1">
      <c r="A454" s="282">
        <v>17</v>
      </c>
      <c r="B454" s="60" t="s">
        <v>130</v>
      </c>
      <c r="C454" s="61">
        <f>SUM(C455:C455)</f>
        <v>32</v>
      </c>
      <c r="D454" s="61">
        <f>SUM(D455:D455)</f>
        <v>0</v>
      </c>
      <c r="E454" s="72">
        <f t="shared" si="20"/>
        <v>0.6875</v>
      </c>
      <c r="F454" s="76">
        <f>SUM(F455:F455)</f>
        <v>0.022</v>
      </c>
      <c r="G454" s="76">
        <f>SUM(G455:G455)</f>
        <v>0</v>
      </c>
      <c r="H454" s="77">
        <f>SUM(H455:H455)</f>
        <v>0</v>
      </c>
    </row>
    <row r="455" spans="1:8" ht="15.75" customHeight="1">
      <c r="A455" s="280"/>
      <c r="B455" s="59" t="s">
        <v>103</v>
      </c>
      <c r="C455" s="44">
        <v>32</v>
      </c>
      <c r="D455" s="44"/>
      <c r="E455" s="45">
        <f t="shared" si="20"/>
        <v>0.6875</v>
      </c>
      <c r="F455" s="46">
        <v>0.022</v>
      </c>
      <c r="G455" s="46"/>
      <c r="H455" s="47"/>
    </row>
    <row r="456" spans="1:8" ht="15.75" customHeight="1">
      <c r="A456" s="282">
        <v>18</v>
      </c>
      <c r="B456" s="60" t="s">
        <v>118</v>
      </c>
      <c r="C456" s="61">
        <f>SUM(C457:C459)</f>
        <v>456</v>
      </c>
      <c r="D456" s="61">
        <f>SUM(D457:D459)</f>
        <v>0</v>
      </c>
      <c r="E456" s="72">
        <f t="shared" si="20"/>
        <v>10.210526315789474</v>
      </c>
      <c r="F456" s="76">
        <f>SUM(F457:F459)</f>
        <v>4.656</v>
      </c>
      <c r="G456" s="76">
        <f>SUM(G457:G459)</f>
        <v>4.574</v>
      </c>
      <c r="H456" s="77">
        <f>SUM(H457:H459)</f>
        <v>0</v>
      </c>
    </row>
    <row r="457" spans="1:8" ht="15.75" customHeight="1">
      <c r="A457" s="421"/>
      <c r="B457" s="43" t="s">
        <v>126</v>
      </c>
      <c r="C457" s="30">
        <v>200</v>
      </c>
      <c r="D457" s="30"/>
      <c r="E457" s="31">
        <f t="shared" si="20"/>
        <v>2.26</v>
      </c>
      <c r="F457" s="32">
        <v>0.452</v>
      </c>
      <c r="G457" s="32">
        <v>0.452</v>
      </c>
      <c r="H457" s="33"/>
    </row>
    <row r="458" spans="1:8" ht="15.75" customHeight="1">
      <c r="A458" s="421"/>
      <c r="B458" s="43" t="s">
        <v>103</v>
      </c>
      <c r="C458" s="30">
        <v>64</v>
      </c>
      <c r="D458" s="30"/>
      <c r="E458" s="31">
        <f t="shared" si="20"/>
        <v>32.21875</v>
      </c>
      <c r="F458" s="32">
        <v>2.062</v>
      </c>
      <c r="G458" s="32">
        <v>1.98</v>
      </c>
      <c r="H458" s="33"/>
    </row>
    <row r="459" spans="1:8" ht="15.75" customHeight="1">
      <c r="A459" s="280"/>
      <c r="B459" s="49" t="s">
        <v>104</v>
      </c>
      <c r="C459" s="44">
        <v>192</v>
      </c>
      <c r="D459" s="44"/>
      <c r="E459" s="45">
        <f t="shared" si="20"/>
        <v>11.15625</v>
      </c>
      <c r="F459" s="46">
        <v>2.142</v>
      </c>
      <c r="G459" s="46">
        <v>2.142</v>
      </c>
      <c r="H459" s="47"/>
    </row>
    <row r="460" spans="1:17" s="65" customFormat="1" ht="15.75" customHeight="1">
      <c r="A460" s="276">
        <v>19</v>
      </c>
      <c r="B460" s="38" t="s">
        <v>64</v>
      </c>
      <c r="C460" s="39">
        <f>SUM(C461)</f>
        <v>28</v>
      </c>
      <c r="D460" s="39">
        <f>SUM(D461)</f>
        <v>0</v>
      </c>
      <c r="E460" s="40">
        <f t="shared" si="20"/>
        <v>0.8214285714285714</v>
      </c>
      <c r="F460" s="41">
        <f>SUM(F461)</f>
        <v>0.023</v>
      </c>
      <c r="G460" s="41">
        <f>SUM(G461)</f>
        <v>0.023</v>
      </c>
      <c r="H460" s="42">
        <f>SUM(H461)</f>
        <v>0</v>
      </c>
      <c r="K460" s="66"/>
      <c r="L460" s="66"/>
      <c r="M460" s="66"/>
      <c r="N460" s="66"/>
      <c r="O460" s="66"/>
      <c r="P460" s="66"/>
      <c r="Q460" s="66"/>
    </row>
    <row r="461" spans="1:8" ht="15.75" customHeight="1">
      <c r="A461" s="280"/>
      <c r="B461" s="49" t="s">
        <v>126</v>
      </c>
      <c r="C461" s="44">
        <v>28</v>
      </c>
      <c r="D461" s="44"/>
      <c r="E461" s="45">
        <f t="shared" si="20"/>
        <v>0.8214285714285714</v>
      </c>
      <c r="F461" s="46">
        <v>0.023</v>
      </c>
      <c r="G461" s="46">
        <v>0.023</v>
      </c>
      <c r="H461" s="47"/>
    </row>
    <row r="462" spans="1:17" s="65" customFormat="1" ht="15.75" customHeight="1">
      <c r="A462" s="276">
        <v>20</v>
      </c>
      <c r="B462" s="48" t="s">
        <v>56</v>
      </c>
      <c r="C462" s="39">
        <f>SUM(C463:C463)</f>
        <v>1750</v>
      </c>
      <c r="D462" s="39">
        <f>SUM(D463:D463)</f>
        <v>0</v>
      </c>
      <c r="E462" s="40">
        <f t="shared" si="20"/>
        <v>16.00914285714286</v>
      </c>
      <c r="F462" s="41">
        <f>SUM(F463:F463)</f>
        <v>28.016</v>
      </c>
      <c r="G462" s="41">
        <f>SUM(G463:G463)</f>
        <v>28.016</v>
      </c>
      <c r="H462" s="42">
        <f>SUM(H463:H463)</f>
        <v>0</v>
      </c>
      <c r="K462" s="66"/>
      <c r="L462" s="66"/>
      <c r="M462" s="66"/>
      <c r="N462" s="66"/>
      <c r="O462" s="66"/>
      <c r="P462" s="66"/>
      <c r="Q462" s="66"/>
    </row>
    <row r="463" spans="1:17" ht="15.75" customHeight="1">
      <c r="A463" s="280"/>
      <c r="B463" s="49" t="s">
        <v>104</v>
      </c>
      <c r="C463" s="44">
        <v>1750</v>
      </c>
      <c r="D463" s="44"/>
      <c r="E463" s="45">
        <f t="shared" si="20"/>
        <v>16.00914285714286</v>
      </c>
      <c r="F463" s="46">
        <v>28.016</v>
      </c>
      <c r="G463" s="46">
        <v>28.016</v>
      </c>
      <c r="H463" s="47"/>
      <c r="Q463" s="5"/>
    </row>
    <row r="464" spans="1:17" ht="15.75" customHeight="1">
      <c r="A464" s="326" t="s">
        <v>45</v>
      </c>
      <c r="B464" s="327" t="s">
        <v>139</v>
      </c>
      <c r="C464" s="328">
        <f>C409+C412+C416+C418+C422+C424+C427+C429+C432+C436+C439+C441+C444+C446+C449+C451+C454+C456+C460+C462</f>
        <v>23684.5</v>
      </c>
      <c r="D464" s="328">
        <f>D409+D412+D416+D418+D422+D424+D427+D429+D432+D436+D439+D441+D444+D446+D449+D451+D454+D456+D460+D462</f>
        <v>0</v>
      </c>
      <c r="E464" s="328"/>
      <c r="F464" s="328">
        <f>F409+F412+F416+F418+F422+F424+F427+F429+F432+F436+F439+F441+F444+F446+F449+F451+F454+F456+F460+F462</f>
        <v>208.81099999999998</v>
      </c>
      <c r="G464" s="328">
        <f>G409+G412+G416+G418+G422+G424+G427+G429+G432+G436+G439+G441+G444+G446+G449+G451+G454+G456+G460+G462</f>
        <v>204.693</v>
      </c>
      <c r="H464" s="328">
        <f>H409+H412+H416+H418+H422+H424+H427+H429+H432+H436+H439+H441+H444+H446+H449+H451+H454+H456+H460+H462</f>
        <v>0</v>
      </c>
      <c r="J464" s="2"/>
      <c r="K464" s="2"/>
      <c r="L464" s="2"/>
      <c r="M464" s="2"/>
      <c r="N464" s="2"/>
      <c r="O464" s="2"/>
      <c r="P464" s="5"/>
      <c r="Q464" s="5"/>
    </row>
    <row r="465" spans="1:17" ht="15.75" customHeight="1">
      <c r="A465" s="420"/>
      <c r="B465" s="67" t="s">
        <v>52</v>
      </c>
      <c r="C465" s="68"/>
      <c r="D465" s="68"/>
      <c r="E465" s="71"/>
      <c r="F465" s="69"/>
      <c r="G465" s="69"/>
      <c r="H465" s="70"/>
      <c r="P465" s="5"/>
      <c r="Q465" s="5"/>
    </row>
    <row r="466" spans="1:17" ht="15.75" customHeight="1">
      <c r="A466" s="276">
        <v>1</v>
      </c>
      <c r="B466" s="48" t="s">
        <v>173</v>
      </c>
      <c r="C466" s="39">
        <f>C467</f>
        <v>1440</v>
      </c>
      <c r="D466" s="39">
        <f>D467</f>
        <v>0</v>
      </c>
      <c r="E466" s="58">
        <f aca="true" t="shared" si="21" ref="E466:E481">F466/C466*1000</f>
        <v>3.9583333333333335</v>
      </c>
      <c r="F466" s="41">
        <f>F467</f>
        <v>5.7</v>
      </c>
      <c r="G466" s="41">
        <f>G467</f>
        <v>5.7</v>
      </c>
      <c r="H466" s="42">
        <f>H467</f>
        <v>0</v>
      </c>
      <c r="P466" s="5"/>
      <c r="Q466" s="5"/>
    </row>
    <row r="467" spans="1:17" ht="15.75" customHeight="1">
      <c r="A467" s="280"/>
      <c r="B467" s="59" t="s">
        <v>172</v>
      </c>
      <c r="C467" s="44">
        <v>1440</v>
      </c>
      <c r="D467" s="44"/>
      <c r="E467" s="45">
        <f t="shared" si="21"/>
        <v>3.9583333333333335</v>
      </c>
      <c r="F467" s="46">
        <v>5.7</v>
      </c>
      <c r="G467" s="46">
        <v>5.7</v>
      </c>
      <c r="H467" s="47"/>
      <c r="P467" s="5"/>
      <c r="Q467" s="5"/>
    </row>
    <row r="468" spans="1:17" ht="15.75" customHeight="1">
      <c r="A468" s="282">
        <v>2</v>
      </c>
      <c r="B468" s="60" t="s">
        <v>76</v>
      </c>
      <c r="C468" s="61">
        <f>SUM(C469)</f>
        <v>365</v>
      </c>
      <c r="D468" s="61">
        <f>SUM(D469)</f>
        <v>0</v>
      </c>
      <c r="E468" s="72">
        <f t="shared" si="21"/>
        <v>32</v>
      </c>
      <c r="F468" s="76">
        <f>SUM(F469)</f>
        <v>11.68</v>
      </c>
      <c r="G468" s="76">
        <f>SUM(G469)</f>
        <v>11.68</v>
      </c>
      <c r="H468" s="77">
        <f>SUM(H469)</f>
        <v>0</v>
      </c>
      <c r="P468" s="5"/>
      <c r="Q468" s="5"/>
    </row>
    <row r="469" spans="1:17" ht="15.75" customHeight="1">
      <c r="A469" s="280"/>
      <c r="B469" s="59" t="s">
        <v>103</v>
      </c>
      <c r="C469" s="44">
        <v>365</v>
      </c>
      <c r="D469" s="44"/>
      <c r="E469" s="45">
        <f>F469/C469*1000</f>
        <v>32</v>
      </c>
      <c r="F469" s="46">
        <v>11.68</v>
      </c>
      <c r="G469" s="46">
        <v>11.68</v>
      </c>
      <c r="H469" s="47"/>
      <c r="P469" s="5"/>
      <c r="Q469" s="5"/>
    </row>
    <row r="470" spans="1:17" ht="15.75" customHeight="1">
      <c r="A470" s="276">
        <v>3</v>
      </c>
      <c r="B470" s="48" t="s">
        <v>174</v>
      </c>
      <c r="C470" s="39">
        <f>C471</f>
        <v>75</v>
      </c>
      <c r="D470" s="39">
        <f>D471</f>
        <v>0</v>
      </c>
      <c r="E470" s="40">
        <f>F470/C470*1000</f>
        <v>7.653333333333332</v>
      </c>
      <c r="F470" s="41">
        <f>F471</f>
        <v>0.574</v>
      </c>
      <c r="G470" s="41">
        <f>G471</f>
        <v>0.574</v>
      </c>
      <c r="H470" s="42">
        <f>H471</f>
        <v>0</v>
      </c>
      <c r="P470" s="5"/>
      <c r="Q470" s="5"/>
    </row>
    <row r="471" spans="1:17" ht="15.75" customHeight="1">
      <c r="A471" s="280"/>
      <c r="B471" s="59" t="s">
        <v>102</v>
      </c>
      <c r="C471" s="44">
        <v>75</v>
      </c>
      <c r="D471" s="44"/>
      <c r="E471" s="45">
        <f>F471/C471*1000</f>
        <v>7.653333333333332</v>
      </c>
      <c r="F471" s="46">
        <v>0.574</v>
      </c>
      <c r="G471" s="46">
        <v>0.574</v>
      </c>
      <c r="H471" s="47"/>
      <c r="P471" s="5"/>
      <c r="Q471" s="5"/>
    </row>
    <row r="472" spans="1:17" ht="15.75" customHeight="1">
      <c r="A472" s="282">
        <v>4</v>
      </c>
      <c r="B472" s="60" t="s">
        <v>93</v>
      </c>
      <c r="C472" s="61">
        <f>SUM(C473:C474)</f>
        <v>109</v>
      </c>
      <c r="D472" s="61">
        <f>SUM(D473:D474)</f>
        <v>0</v>
      </c>
      <c r="E472" s="72">
        <f t="shared" si="21"/>
        <v>8.807339449541283</v>
      </c>
      <c r="F472" s="76">
        <f>SUM(F473:F474)</f>
        <v>0.96</v>
      </c>
      <c r="G472" s="76">
        <f>SUM(G473:G474)</f>
        <v>0.95</v>
      </c>
      <c r="H472" s="77">
        <f>SUM(H473:H474)</f>
        <v>0</v>
      </c>
      <c r="P472" s="5"/>
      <c r="Q472" s="5"/>
    </row>
    <row r="473" spans="1:17" ht="15.75" customHeight="1">
      <c r="A473" s="422"/>
      <c r="B473" s="51" t="s">
        <v>102</v>
      </c>
      <c r="C473" s="35">
        <v>106</v>
      </c>
      <c r="D473" s="35"/>
      <c r="E473" s="52">
        <f t="shared" si="21"/>
        <v>8.962264150943396</v>
      </c>
      <c r="F473" s="36">
        <v>0.95</v>
      </c>
      <c r="G473" s="36">
        <v>0.95</v>
      </c>
      <c r="H473" s="37"/>
      <c r="P473" s="5"/>
      <c r="Q473" s="5"/>
    </row>
    <row r="474" spans="1:17" ht="15.75" customHeight="1">
      <c r="A474" s="280"/>
      <c r="B474" s="59" t="s">
        <v>103</v>
      </c>
      <c r="C474" s="44">
        <v>3</v>
      </c>
      <c r="D474" s="44"/>
      <c r="E474" s="45">
        <f t="shared" si="21"/>
        <v>3.3333333333333335</v>
      </c>
      <c r="F474" s="46">
        <v>0.01</v>
      </c>
      <c r="G474" s="46"/>
      <c r="H474" s="47"/>
      <c r="P474" s="5"/>
      <c r="Q474" s="5"/>
    </row>
    <row r="475" spans="1:17" ht="15.75" customHeight="1">
      <c r="A475" s="276">
        <v>5</v>
      </c>
      <c r="B475" s="48" t="s">
        <v>166</v>
      </c>
      <c r="C475" s="39">
        <f>SUM(C476:C476)</f>
        <v>68</v>
      </c>
      <c r="D475" s="39">
        <f>SUM(D476:D476)</f>
        <v>0</v>
      </c>
      <c r="E475" s="40">
        <f t="shared" si="21"/>
        <v>2.9999999999999996</v>
      </c>
      <c r="F475" s="41">
        <f>SUM(F476:F476)</f>
        <v>0.204</v>
      </c>
      <c r="G475" s="41">
        <f>SUM(G476:G476)</f>
        <v>0.204</v>
      </c>
      <c r="H475" s="42">
        <f>SUM(H476:H476)</f>
        <v>0</v>
      </c>
      <c r="K475" s="5"/>
      <c r="L475" s="5"/>
      <c r="M475" s="5"/>
      <c r="N475" s="5"/>
      <c r="O475" s="5"/>
      <c r="P475" s="5"/>
      <c r="Q475" s="5"/>
    </row>
    <row r="476" spans="1:8" ht="15.75" customHeight="1">
      <c r="A476" s="280"/>
      <c r="B476" s="59" t="s">
        <v>103</v>
      </c>
      <c r="C476" s="44">
        <v>68</v>
      </c>
      <c r="D476" s="44"/>
      <c r="E476" s="45">
        <f t="shared" si="21"/>
        <v>2.9999999999999996</v>
      </c>
      <c r="F476" s="46">
        <v>0.204</v>
      </c>
      <c r="G476" s="46">
        <v>0.204</v>
      </c>
      <c r="H476" s="47"/>
    </row>
    <row r="477" spans="1:8" ht="15.75" customHeight="1">
      <c r="A477" s="276">
        <v>6</v>
      </c>
      <c r="B477" s="48" t="s">
        <v>40</v>
      </c>
      <c r="C477" s="39">
        <f>SUM(C478)</f>
        <v>298</v>
      </c>
      <c r="D477" s="39">
        <f>SUM(D478)</f>
        <v>0</v>
      </c>
      <c r="E477" s="40">
        <f t="shared" si="21"/>
        <v>34.99999999999999</v>
      </c>
      <c r="F477" s="41">
        <f>SUM(F478)</f>
        <v>10.43</v>
      </c>
      <c r="G477" s="41">
        <f>SUM(G478)</f>
        <v>10.43</v>
      </c>
      <c r="H477" s="42">
        <f>SUM(H478)</f>
        <v>0</v>
      </c>
    </row>
    <row r="478" spans="1:8" ht="15.75" customHeight="1">
      <c r="A478" s="280"/>
      <c r="B478" s="49" t="s">
        <v>104</v>
      </c>
      <c r="C478" s="44">
        <v>298</v>
      </c>
      <c r="D478" s="44"/>
      <c r="E478" s="45">
        <f t="shared" si="21"/>
        <v>34.99999999999999</v>
      </c>
      <c r="F478" s="46">
        <v>10.43</v>
      </c>
      <c r="G478" s="46">
        <v>10.43</v>
      </c>
      <c r="H478" s="47"/>
    </row>
    <row r="479" spans="1:8" ht="15.75" customHeight="1">
      <c r="A479" s="282">
        <v>7</v>
      </c>
      <c r="B479" s="60" t="s">
        <v>8</v>
      </c>
      <c r="C479" s="61">
        <f>SUM(C480:C481)</f>
        <v>386</v>
      </c>
      <c r="D479" s="61">
        <f>SUM(D480:D481)</f>
        <v>0</v>
      </c>
      <c r="E479" s="72">
        <f t="shared" si="21"/>
        <v>25.699481865284977</v>
      </c>
      <c r="F479" s="76">
        <f>SUM(F480:F481)</f>
        <v>9.92</v>
      </c>
      <c r="G479" s="76">
        <f>SUM(G480:G481)</f>
        <v>9.92</v>
      </c>
      <c r="H479" s="77">
        <f>SUM(H480:H481)</f>
        <v>0</v>
      </c>
    </row>
    <row r="480" spans="1:8" ht="15.75" customHeight="1">
      <c r="A480" s="421"/>
      <c r="B480" s="43" t="s">
        <v>102</v>
      </c>
      <c r="C480" s="30">
        <v>96</v>
      </c>
      <c r="D480" s="30"/>
      <c r="E480" s="31">
        <f t="shared" si="21"/>
        <v>35.416666666666664</v>
      </c>
      <c r="F480" s="32">
        <v>3.4</v>
      </c>
      <c r="G480" s="32">
        <v>3.4</v>
      </c>
      <c r="H480" s="33"/>
    </row>
    <row r="481" spans="1:8" ht="15.75" customHeight="1">
      <c r="A481" s="280"/>
      <c r="B481" s="59" t="s">
        <v>103</v>
      </c>
      <c r="C481" s="44">
        <v>290</v>
      </c>
      <c r="D481" s="44"/>
      <c r="E481" s="45">
        <f t="shared" si="21"/>
        <v>22.482758620689655</v>
      </c>
      <c r="F481" s="46">
        <v>6.52</v>
      </c>
      <c r="G481" s="46">
        <v>6.52</v>
      </c>
      <c r="H481" s="47"/>
    </row>
    <row r="482" spans="1:8" ht="15.75" customHeight="1" thickBot="1">
      <c r="A482" s="321" t="s">
        <v>45</v>
      </c>
      <c r="B482" s="322" t="s">
        <v>138</v>
      </c>
      <c r="C482" s="324">
        <f>C466+C468+C470+C472+C475+C477+C479</f>
        <v>2741</v>
      </c>
      <c r="D482" s="323">
        <f>D466+D468+D470+D472+D475+D477+D479</f>
        <v>0</v>
      </c>
      <c r="E482" s="323"/>
      <c r="F482" s="324">
        <f>F466+F468+F470+F472+F475+F477+F479</f>
        <v>39.468</v>
      </c>
      <c r="G482" s="324">
        <f>G466+G468+G470+G472+G475+G477+G479</f>
        <v>39.458</v>
      </c>
      <c r="H482" s="325">
        <f>H466+H468+H470+H472+H475+H477+H479</f>
        <v>0</v>
      </c>
    </row>
    <row r="483" spans="1:8" ht="15.75" customHeight="1" thickBot="1">
      <c r="A483" s="332" t="s">
        <v>184</v>
      </c>
      <c r="B483" s="333" t="s">
        <v>10</v>
      </c>
      <c r="C483" s="335">
        <f>C407+C464+C482</f>
        <v>40866.5</v>
      </c>
      <c r="D483" s="334">
        <f>D407+D464+D482</f>
        <v>0</v>
      </c>
      <c r="E483" s="334"/>
      <c r="F483" s="335">
        <f>F407+F464+F482</f>
        <v>758.5279999999999</v>
      </c>
      <c r="G483" s="335">
        <f>G407+G464+G482</f>
        <v>484.88300000000004</v>
      </c>
      <c r="H483" s="336">
        <f>H407+H464+H482</f>
        <v>91.975</v>
      </c>
    </row>
    <row r="484" spans="1:18" ht="15.75" customHeight="1">
      <c r="A484" s="419" t="s">
        <v>46</v>
      </c>
      <c r="B484" s="16" t="s">
        <v>15</v>
      </c>
      <c r="C484" s="17"/>
      <c r="D484" s="17"/>
      <c r="E484" s="17"/>
      <c r="F484" s="18"/>
      <c r="G484" s="18"/>
      <c r="H484" s="19"/>
      <c r="R484" s="6"/>
    </row>
    <row r="485" spans="1:8" ht="15.75" customHeight="1">
      <c r="A485" s="447"/>
      <c r="B485" s="67" t="s">
        <v>54</v>
      </c>
      <c r="C485" s="68"/>
      <c r="D485" s="68"/>
      <c r="E485" s="68"/>
      <c r="F485" s="69"/>
      <c r="G485" s="69"/>
      <c r="H485" s="70"/>
    </row>
    <row r="486" spans="1:8" ht="15.75" customHeight="1">
      <c r="A486" s="282">
        <v>1</v>
      </c>
      <c r="B486" s="60" t="s">
        <v>61</v>
      </c>
      <c r="C486" s="61">
        <f>SUM(C487)</f>
        <v>200</v>
      </c>
      <c r="D486" s="61">
        <f>SUM(D487)</f>
        <v>0</v>
      </c>
      <c r="E486" s="86">
        <f aca="true" t="shared" si="22" ref="E486:E530">F486/C486*1000</f>
        <v>4</v>
      </c>
      <c r="F486" s="76">
        <f>SUM(F487)</f>
        <v>0.8</v>
      </c>
      <c r="G486" s="76">
        <f>SUM(G487)</f>
        <v>0.8</v>
      </c>
      <c r="H486" s="77">
        <f>SUM(H487)</f>
        <v>0</v>
      </c>
    </row>
    <row r="487" spans="1:8" ht="15.75" customHeight="1">
      <c r="A487" s="280"/>
      <c r="B487" s="59" t="s">
        <v>104</v>
      </c>
      <c r="C487" s="44">
        <v>200</v>
      </c>
      <c r="D487" s="44"/>
      <c r="E487" s="45">
        <f t="shared" si="22"/>
        <v>4</v>
      </c>
      <c r="F487" s="46">
        <v>0.8</v>
      </c>
      <c r="G487" s="46">
        <v>0.8</v>
      </c>
      <c r="H487" s="47"/>
    </row>
    <row r="488" spans="1:8" ht="15.75" customHeight="1">
      <c r="A488" s="282">
        <v>2</v>
      </c>
      <c r="B488" s="60" t="s">
        <v>96</v>
      </c>
      <c r="C488" s="61">
        <f>SUM(C489:C489)</f>
        <v>174</v>
      </c>
      <c r="D488" s="61">
        <f>SUM(D489:D489)</f>
        <v>0</v>
      </c>
      <c r="E488" s="86">
        <f t="shared" si="22"/>
        <v>15</v>
      </c>
      <c r="F488" s="76">
        <f>SUM(F489:F489)</f>
        <v>2.61</v>
      </c>
      <c r="G488" s="76">
        <f>SUM(G489:G489)</f>
        <v>2.61</v>
      </c>
      <c r="H488" s="77">
        <f>SUM(H489:H489)</f>
        <v>0</v>
      </c>
    </row>
    <row r="489" spans="1:8" ht="15.75" customHeight="1">
      <c r="A489" s="421"/>
      <c r="B489" s="43" t="s">
        <v>126</v>
      </c>
      <c r="C489" s="30">
        <v>174</v>
      </c>
      <c r="D489" s="30"/>
      <c r="E489" s="31">
        <f t="shared" si="22"/>
        <v>15</v>
      </c>
      <c r="F489" s="32">
        <v>2.61</v>
      </c>
      <c r="G489" s="32">
        <v>2.61</v>
      </c>
      <c r="H489" s="33"/>
    </row>
    <row r="490" spans="1:18" ht="15.75" customHeight="1">
      <c r="A490" s="276">
        <v>3</v>
      </c>
      <c r="B490" s="48" t="s">
        <v>77</v>
      </c>
      <c r="C490" s="39">
        <f>SUM(C491)</f>
        <v>16</v>
      </c>
      <c r="D490" s="39">
        <f>SUM(D491)</f>
        <v>0</v>
      </c>
      <c r="E490" s="40">
        <f t="shared" si="22"/>
        <v>21.25</v>
      </c>
      <c r="F490" s="41">
        <f>SUM(F491)</f>
        <v>0.34</v>
      </c>
      <c r="G490" s="41">
        <f>SUM(G491)</f>
        <v>0</v>
      </c>
      <c r="H490" s="42">
        <f>SUM(H491)</f>
        <v>0</v>
      </c>
      <c r="R490" s="6"/>
    </row>
    <row r="491" spans="1:8" ht="15.75" customHeight="1">
      <c r="A491" s="280"/>
      <c r="B491" s="59" t="s">
        <v>103</v>
      </c>
      <c r="C491" s="44">
        <v>16</v>
      </c>
      <c r="D491" s="44"/>
      <c r="E491" s="45">
        <f t="shared" si="22"/>
        <v>21.25</v>
      </c>
      <c r="F491" s="46">
        <v>0.34</v>
      </c>
      <c r="G491" s="46"/>
      <c r="H491" s="47"/>
    </row>
    <row r="492" spans="1:8" ht="15.75" customHeight="1">
      <c r="A492" s="282">
        <v>4</v>
      </c>
      <c r="B492" s="60" t="s">
        <v>49</v>
      </c>
      <c r="C492" s="61">
        <f>SUM(C493:C493)</f>
        <v>150</v>
      </c>
      <c r="D492" s="61"/>
      <c r="E492" s="62">
        <f t="shared" si="22"/>
        <v>17.96</v>
      </c>
      <c r="F492" s="76">
        <f>SUM(F493:F493)</f>
        <v>2.694</v>
      </c>
      <c r="G492" s="76">
        <f>SUM(G493:G493)</f>
        <v>2.694</v>
      </c>
      <c r="H492" s="77">
        <f>SUM(H493:H493)</f>
        <v>0</v>
      </c>
    </row>
    <row r="493" spans="1:8" ht="15.75" customHeight="1">
      <c r="A493" s="421"/>
      <c r="B493" s="43" t="s">
        <v>126</v>
      </c>
      <c r="C493" s="30">
        <v>150</v>
      </c>
      <c r="D493" s="30"/>
      <c r="E493" s="31">
        <f t="shared" si="22"/>
        <v>17.96</v>
      </c>
      <c r="F493" s="32">
        <v>2.694</v>
      </c>
      <c r="G493" s="32">
        <v>2.694</v>
      </c>
      <c r="H493" s="33"/>
    </row>
    <row r="494" spans="1:17" s="65" customFormat="1" ht="15.75" customHeight="1">
      <c r="A494" s="276">
        <v>5</v>
      </c>
      <c r="B494" s="48" t="s">
        <v>155</v>
      </c>
      <c r="C494" s="39">
        <f>SUM(C495)</f>
        <v>228</v>
      </c>
      <c r="D494" s="39">
        <f>SUM(D495)</f>
        <v>0</v>
      </c>
      <c r="E494" s="40">
        <f t="shared" si="22"/>
        <v>0.30701754385964913</v>
      </c>
      <c r="F494" s="41">
        <f>SUM(F495)</f>
        <v>0.07</v>
      </c>
      <c r="G494" s="41">
        <f>SUM(G495)</f>
        <v>0.07</v>
      </c>
      <c r="H494" s="42">
        <f>SUM(H495)</f>
        <v>0</v>
      </c>
      <c r="K494" s="66"/>
      <c r="L494" s="66"/>
      <c r="M494" s="66"/>
      <c r="N494" s="66"/>
      <c r="O494" s="66"/>
      <c r="P494" s="66"/>
      <c r="Q494" s="66"/>
    </row>
    <row r="495" spans="1:8" ht="15.75" customHeight="1">
      <c r="A495" s="280"/>
      <c r="B495" s="59" t="s">
        <v>126</v>
      </c>
      <c r="C495" s="44">
        <v>228</v>
      </c>
      <c r="D495" s="44"/>
      <c r="E495" s="45">
        <f t="shared" si="22"/>
        <v>0.30701754385964913</v>
      </c>
      <c r="F495" s="46">
        <v>0.07</v>
      </c>
      <c r="G495" s="46">
        <v>0.07</v>
      </c>
      <c r="H495" s="47"/>
    </row>
    <row r="496" spans="1:8" ht="15.75" customHeight="1">
      <c r="A496" s="276">
        <v>6</v>
      </c>
      <c r="B496" s="48" t="s">
        <v>20</v>
      </c>
      <c r="C496" s="39">
        <f>SUM(C497:C500)</f>
        <v>1620</v>
      </c>
      <c r="D496" s="39">
        <f>SUM(D497:D500)</f>
        <v>0</v>
      </c>
      <c r="E496" s="40">
        <f t="shared" si="22"/>
        <v>51.39506172839506</v>
      </c>
      <c r="F496" s="41">
        <f>SUM(F497:F500)</f>
        <v>83.26</v>
      </c>
      <c r="G496" s="41">
        <f>SUM(G497:G500)</f>
        <v>79.46</v>
      </c>
      <c r="H496" s="42">
        <f>SUM(H497:H500)</f>
        <v>0</v>
      </c>
    </row>
    <row r="497" spans="1:8" ht="15.75" customHeight="1">
      <c r="A497" s="421"/>
      <c r="B497" s="43" t="s">
        <v>126</v>
      </c>
      <c r="C497" s="30">
        <v>132</v>
      </c>
      <c r="D497" s="30"/>
      <c r="E497" s="31">
        <f t="shared" si="22"/>
        <v>15.90909090909091</v>
      </c>
      <c r="F497" s="32">
        <v>2.1</v>
      </c>
      <c r="G497" s="32">
        <v>2.1</v>
      </c>
      <c r="H497" s="33"/>
    </row>
    <row r="498" spans="1:8" ht="15.75" customHeight="1">
      <c r="A498" s="421"/>
      <c r="B498" s="43" t="s">
        <v>102</v>
      </c>
      <c r="C498" s="30"/>
      <c r="D498" s="30"/>
      <c r="E498" s="31"/>
      <c r="F498" s="32">
        <f>14+4.15</f>
        <v>18.15</v>
      </c>
      <c r="G498" s="32">
        <f>14+4.15</f>
        <v>18.15</v>
      </c>
      <c r="H498" s="33"/>
    </row>
    <row r="499" spans="1:8" ht="15.75" customHeight="1">
      <c r="A499" s="421"/>
      <c r="B499" s="43" t="s">
        <v>103</v>
      </c>
      <c r="C499" s="30">
        <v>1290</v>
      </c>
      <c r="D499" s="30"/>
      <c r="E499" s="31">
        <f t="shared" si="22"/>
        <v>48.66666666666667</v>
      </c>
      <c r="F499" s="32">
        <v>62.78</v>
      </c>
      <c r="G499" s="32">
        <v>58.98</v>
      </c>
      <c r="H499" s="33"/>
    </row>
    <row r="500" spans="1:8" ht="15.75" customHeight="1">
      <c r="A500" s="280"/>
      <c r="B500" s="49" t="s">
        <v>104</v>
      </c>
      <c r="C500" s="44">
        <v>198</v>
      </c>
      <c r="D500" s="44"/>
      <c r="E500" s="45">
        <f t="shared" si="22"/>
        <v>1.1616161616161618</v>
      </c>
      <c r="F500" s="46">
        <v>0.23</v>
      </c>
      <c r="G500" s="46">
        <v>0.23</v>
      </c>
      <c r="H500" s="47"/>
    </row>
    <row r="501" spans="1:8" ht="15.75" customHeight="1">
      <c r="A501" s="282">
        <v>7</v>
      </c>
      <c r="B501" s="60" t="s">
        <v>21</v>
      </c>
      <c r="C501" s="61">
        <f>SUM(C502:C503)</f>
        <v>94</v>
      </c>
      <c r="D501" s="61">
        <f>SUM(D502:D503)</f>
        <v>0</v>
      </c>
      <c r="E501" s="72">
        <f t="shared" si="22"/>
        <v>35.59574468085106</v>
      </c>
      <c r="F501" s="76">
        <f>SUM(F502:F503)</f>
        <v>3.346</v>
      </c>
      <c r="G501" s="76">
        <f>SUM(G502:G503)</f>
        <v>3.346</v>
      </c>
      <c r="H501" s="77">
        <f>SUM(H502:H503)</f>
        <v>0</v>
      </c>
    </row>
    <row r="502" spans="1:8" ht="15.75" customHeight="1">
      <c r="A502" s="421"/>
      <c r="B502" s="43" t="s">
        <v>126</v>
      </c>
      <c r="C502" s="30">
        <v>84</v>
      </c>
      <c r="D502" s="30"/>
      <c r="E502" s="31">
        <f t="shared" si="22"/>
        <v>32.0952380952381</v>
      </c>
      <c r="F502" s="32">
        <v>2.696</v>
      </c>
      <c r="G502" s="32">
        <v>2.696</v>
      </c>
      <c r="H502" s="33"/>
    </row>
    <row r="503" spans="1:8" ht="15.75" customHeight="1">
      <c r="A503" s="422"/>
      <c r="B503" s="51" t="s">
        <v>103</v>
      </c>
      <c r="C503" s="35">
        <v>10</v>
      </c>
      <c r="D503" s="35"/>
      <c r="E503" s="52">
        <f t="shared" si="22"/>
        <v>65</v>
      </c>
      <c r="F503" s="36">
        <v>0.65</v>
      </c>
      <c r="G503" s="36">
        <v>0.65</v>
      </c>
      <c r="H503" s="37"/>
    </row>
    <row r="504" spans="1:8" ht="15.75" customHeight="1">
      <c r="A504" s="276">
        <v>8</v>
      </c>
      <c r="B504" s="48" t="s">
        <v>74</v>
      </c>
      <c r="C504" s="39">
        <f>SUM(C505)</f>
        <v>40</v>
      </c>
      <c r="D504" s="39">
        <f>SUM(D505)</f>
        <v>0</v>
      </c>
      <c r="E504" s="87">
        <f t="shared" si="22"/>
        <v>14.75</v>
      </c>
      <c r="F504" s="41">
        <f>SUM(F505)</f>
        <v>0.59</v>
      </c>
      <c r="G504" s="41">
        <f>SUM(G505)</f>
        <v>0.59</v>
      </c>
      <c r="H504" s="42">
        <f>SUM(H505)</f>
        <v>0</v>
      </c>
    </row>
    <row r="505" spans="1:8" ht="15.75" customHeight="1">
      <c r="A505" s="280"/>
      <c r="B505" s="59" t="s">
        <v>103</v>
      </c>
      <c r="C505" s="44">
        <v>40</v>
      </c>
      <c r="D505" s="44"/>
      <c r="E505" s="45">
        <f t="shared" si="22"/>
        <v>14.75</v>
      </c>
      <c r="F505" s="46">
        <v>0.59</v>
      </c>
      <c r="G505" s="46">
        <v>0.59</v>
      </c>
      <c r="H505" s="47"/>
    </row>
    <row r="506" spans="1:17" s="65" customFormat="1" ht="15.75" customHeight="1">
      <c r="A506" s="276">
        <v>9</v>
      </c>
      <c r="B506" s="48" t="s">
        <v>51</v>
      </c>
      <c r="C506" s="39">
        <f>SUM(C507:C508)</f>
        <v>262.5</v>
      </c>
      <c r="D506" s="39">
        <f>SUM(D507:D508)</f>
        <v>0</v>
      </c>
      <c r="E506" s="58">
        <f t="shared" si="22"/>
        <v>22.560000000000002</v>
      </c>
      <c r="F506" s="41">
        <f>SUM(F507:F508)</f>
        <v>5.922000000000001</v>
      </c>
      <c r="G506" s="41">
        <f>SUM(G507:G508)</f>
        <v>5.922000000000001</v>
      </c>
      <c r="H506" s="42">
        <f>SUM(H507:H508)</f>
        <v>0</v>
      </c>
      <c r="K506" s="66"/>
      <c r="L506" s="66"/>
      <c r="M506" s="66"/>
      <c r="N506" s="66"/>
      <c r="O506" s="66"/>
      <c r="P506" s="66"/>
      <c r="Q506" s="66"/>
    </row>
    <row r="507" spans="1:8" ht="15.75" customHeight="1">
      <c r="A507" s="421"/>
      <c r="B507" s="43" t="s">
        <v>126</v>
      </c>
      <c r="C507" s="30">
        <f>40+222.5</f>
        <v>262.5</v>
      </c>
      <c r="D507" s="30"/>
      <c r="E507" s="31">
        <f t="shared" si="22"/>
        <v>16.464761904761907</v>
      </c>
      <c r="F507" s="32">
        <f>0.122+4.2</f>
        <v>4.322</v>
      </c>
      <c r="G507" s="32">
        <f>0.122+4.2</f>
        <v>4.322</v>
      </c>
      <c r="H507" s="33"/>
    </row>
    <row r="508" spans="1:8" ht="15.75" customHeight="1">
      <c r="A508" s="421"/>
      <c r="B508" s="43" t="s">
        <v>102</v>
      </c>
      <c r="C508" s="30"/>
      <c r="D508" s="30"/>
      <c r="E508" s="31" t="e">
        <f t="shared" si="22"/>
        <v>#DIV/0!</v>
      </c>
      <c r="F508" s="32">
        <v>1.6</v>
      </c>
      <c r="G508" s="32">
        <v>1.6</v>
      </c>
      <c r="H508" s="33"/>
    </row>
    <row r="509" spans="1:15" ht="15.75" customHeight="1">
      <c r="A509" s="316" t="s">
        <v>46</v>
      </c>
      <c r="B509" s="317" t="s">
        <v>137</v>
      </c>
      <c r="C509" s="318">
        <f>C486+C488+C490+C492+C494+C496+C501+C504+C506</f>
        <v>2784.5</v>
      </c>
      <c r="D509" s="318"/>
      <c r="E509" s="318"/>
      <c r="F509" s="318">
        <f>F486+F488+F490+F492+F494+F496+F501+F504+F506</f>
        <v>99.632</v>
      </c>
      <c r="G509" s="318">
        <f>G486+G488+G490+G492+G494+G496+G501+G504+G506</f>
        <v>95.492</v>
      </c>
      <c r="H509" s="318">
        <f>H486+H488+H490+H492+H494+H496+H501+H504+H506</f>
        <v>0</v>
      </c>
      <c r="K509" s="5"/>
      <c r="L509" s="5"/>
      <c r="M509" s="5"/>
      <c r="N509" s="5"/>
      <c r="O509" s="5"/>
    </row>
    <row r="510" spans="1:8" ht="15.75" customHeight="1">
      <c r="A510" s="278"/>
      <c r="B510" s="20" t="s">
        <v>55</v>
      </c>
      <c r="C510" s="21"/>
      <c r="D510" s="21"/>
      <c r="E510" s="55"/>
      <c r="F510" s="22"/>
      <c r="G510" s="22"/>
      <c r="H510" s="23"/>
    </row>
    <row r="511" spans="1:8" ht="30">
      <c r="A511" s="276">
        <v>1</v>
      </c>
      <c r="B511" s="48" t="s">
        <v>214</v>
      </c>
      <c r="C511" s="39">
        <f>SUM(C512)</f>
        <v>42</v>
      </c>
      <c r="D511" s="39">
        <f>SUM(D512)</f>
        <v>0</v>
      </c>
      <c r="E511" s="73">
        <f t="shared" si="22"/>
        <v>16.499999999999996</v>
      </c>
      <c r="F511" s="41">
        <f>SUM(F512)</f>
        <v>0.693</v>
      </c>
      <c r="G511" s="41">
        <f>SUM(G512)</f>
        <v>0.693</v>
      </c>
      <c r="H511" s="42">
        <f>SUM(H512)</f>
        <v>0</v>
      </c>
    </row>
    <row r="512" spans="1:8" ht="15.75" customHeight="1">
      <c r="A512" s="280"/>
      <c r="B512" s="59" t="s">
        <v>126</v>
      </c>
      <c r="C512" s="44">
        <v>42</v>
      </c>
      <c r="D512" s="44"/>
      <c r="E512" s="45">
        <f t="shared" si="22"/>
        <v>16.499999999999996</v>
      </c>
      <c r="F512" s="46">
        <v>0.693</v>
      </c>
      <c r="G512" s="46">
        <v>0.693</v>
      </c>
      <c r="H512" s="47"/>
    </row>
    <row r="513" spans="1:8" ht="15.75" customHeight="1">
      <c r="A513" s="276">
        <v>2</v>
      </c>
      <c r="B513" s="48" t="s">
        <v>75</v>
      </c>
      <c r="C513" s="39">
        <f>SUM(C514:C514)</f>
        <v>105</v>
      </c>
      <c r="D513" s="39">
        <f>SUM(D514:D514)</f>
        <v>0</v>
      </c>
      <c r="E513" s="40">
        <f>F513/C513*1000</f>
        <v>1.6285714285714286</v>
      </c>
      <c r="F513" s="41">
        <f>SUM(F514:F514)</f>
        <v>0.171</v>
      </c>
      <c r="G513" s="41">
        <f>SUM(G514:G514)</f>
        <v>0.171</v>
      </c>
      <c r="H513" s="42">
        <f>SUM(H514:H514)</f>
        <v>0</v>
      </c>
    </row>
    <row r="514" spans="1:8" ht="15.75" customHeight="1">
      <c r="A514" s="422"/>
      <c r="B514" s="51" t="s">
        <v>126</v>
      </c>
      <c r="C514" s="35">
        <v>105</v>
      </c>
      <c r="D514" s="35"/>
      <c r="E514" s="52">
        <f>F514/C514*1000</f>
        <v>1.6285714285714286</v>
      </c>
      <c r="F514" s="36">
        <v>0.171</v>
      </c>
      <c r="G514" s="36">
        <v>0.171</v>
      </c>
      <c r="H514" s="37"/>
    </row>
    <row r="515" spans="1:17" ht="15.75" customHeight="1">
      <c r="A515" s="276">
        <v>3</v>
      </c>
      <c r="B515" s="48" t="s">
        <v>62</v>
      </c>
      <c r="C515" s="39">
        <f>SUM(C516:C516)</f>
        <v>40</v>
      </c>
      <c r="D515" s="39">
        <f>SUM(D516:D516)</f>
        <v>0</v>
      </c>
      <c r="E515" s="40">
        <f t="shared" si="22"/>
        <v>25</v>
      </c>
      <c r="F515" s="41">
        <f>SUM(F516:F516)</f>
        <v>1</v>
      </c>
      <c r="G515" s="41">
        <f>SUM(G516:G516)</f>
        <v>1</v>
      </c>
      <c r="H515" s="42">
        <f>SUM(H516:H516)</f>
        <v>0</v>
      </c>
      <c r="K515" s="5"/>
      <c r="L515" s="5"/>
      <c r="M515" s="5"/>
      <c r="N515" s="5"/>
      <c r="O515" s="5"/>
      <c r="P515" s="5"/>
      <c r="Q515" s="5"/>
    </row>
    <row r="516" spans="1:17" ht="15.75" customHeight="1">
      <c r="A516" s="280"/>
      <c r="B516" s="59" t="s">
        <v>103</v>
      </c>
      <c r="C516" s="44">
        <v>40</v>
      </c>
      <c r="D516" s="44"/>
      <c r="E516" s="45">
        <f t="shared" si="22"/>
        <v>25</v>
      </c>
      <c r="F516" s="46">
        <v>1</v>
      </c>
      <c r="G516" s="46">
        <v>1</v>
      </c>
      <c r="H516" s="47"/>
      <c r="K516" s="5"/>
      <c r="L516" s="5"/>
      <c r="M516" s="5"/>
      <c r="N516" s="5"/>
      <c r="O516" s="5"/>
      <c r="P516" s="5"/>
      <c r="Q516" s="5"/>
    </row>
    <row r="517" spans="1:17" ht="15.75" customHeight="1">
      <c r="A517" s="276">
        <v>4</v>
      </c>
      <c r="B517" s="48" t="s">
        <v>150</v>
      </c>
      <c r="C517" s="39">
        <f>SUM(C518:C518)</f>
        <v>8</v>
      </c>
      <c r="D517" s="39">
        <f>SUM(D518:D518)</f>
        <v>0</v>
      </c>
      <c r="E517" s="40">
        <f t="shared" si="22"/>
        <v>25</v>
      </c>
      <c r="F517" s="41">
        <f>SUM(F518:F518)</f>
        <v>0.2</v>
      </c>
      <c r="G517" s="41">
        <f>SUM(G518:G518)</f>
        <v>0.2</v>
      </c>
      <c r="H517" s="42">
        <f>SUM(H518:H518)</f>
        <v>0</v>
      </c>
      <c r="K517" s="5"/>
      <c r="L517" s="5"/>
      <c r="M517" s="5"/>
      <c r="N517" s="5"/>
      <c r="O517" s="5"/>
      <c r="P517" s="5"/>
      <c r="Q517" s="5"/>
    </row>
    <row r="518" spans="1:17" ht="15.75" customHeight="1">
      <c r="A518" s="280"/>
      <c r="B518" s="59" t="s">
        <v>103</v>
      </c>
      <c r="C518" s="44">
        <v>8</v>
      </c>
      <c r="D518" s="44"/>
      <c r="E518" s="45">
        <f t="shared" si="22"/>
        <v>25</v>
      </c>
      <c r="F518" s="46">
        <v>0.2</v>
      </c>
      <c r="G518" s="46">
        <v>0.2</v>
      </c>
      <c r="H518" s="47"/>
      <c r="K518" s="5"/>
      <c r="L518" s="5"/>
      <c r="M518" s="5"/>
      <c r="N518" s="5"/>
      <c r="O518" s="5"/>
      <c r="P518" s="5"/>
      <c r="Q518" s="5"/>
    </row>
    <row r="519" spans="1:17" ht="15.75" customHeight="1">
      <c r="A519" s="282">
        <v>5</v>
      </c>
      <c r="B519" s="60" t="s">
        <v>24</v>
      </c>
      <c r="C519" s="61">
        <f>SUM(C520:C520)</f>
        <v>180</v>
      </c>
      <c r="D519" s="61">
        <f>SUM(D520:D520)</f>
        <v>0</v>
      </c>
      <c r="E519" s="62">
        <f t="shared" si="22"/>
        <v>19.599999999999998</v>
      </c>
      <c r="F519" s="76">
        <f>SUM(F520:F520)</f>
        <v>3.528</v>
      </c>
      <c r="G519" s="76">
        <f>SUM(G520:G520)</f>
        <v>3.528</v>
      </c>
      <c r="H519" s="77">
        <f>SUM(H520:H520)</f>
        <v>0</v>
      </c>
      <c r="K519" s="5"/>
      <c r="L519" s="5"/>
      <c r="M519" s="5"/>
      <c r="N519" s="5"/>
      <c r="O519" s="5"/>
      <c r="P519" s="5"/>
      <c r="Q519" s="5"/>
    </row>
    <row r="520" spans="1:17" ht="15.75" customHeight="1">
      <c r="A520" s="280"/>
      <c r="B520" s="59" t="s">
        <v>103</v>
      </c>
      <c r="C520" s="44">
        <v>180</v>
      </c>
      <c r="D520" s="44"/>
      <c r="E520" s="45">
        <f t="shared" si="22"/>
        <v>19.599999999999998</v>
      </c>
      <c r="F520" s="46">
        <v>3.528</v>
      </c>
      <c r="G520" s="46">
        <v>3.528</v>
      </c>
      <c r="H520" s="47"/>
      <c r="K520" s="5"/>
      <c r="L520" s="5"/>
      <c r="M520" s="5"/>
      <c r="N520" s="5"/>
      <c r="O520" s="5"/>
      <c r="P520" s="5"/>
      <c r="Q520" s="5"/>
    </row>
    <row r="521" spans="1:17" s="65" customFormat="1" ht="15.75" customHeight="1">
      <c r="A521" s="282">
        <v>6</v>
      </c>
      <c r="B521" s="60" t="s">
        <v>63</v>
      </c>
      <c r="C521" s="61">
        <f>SUM(C522:C522)</f>
        <v>720</v>
      </c>
      <c r="D521" s="61">
        <f>SUM(D522:D522)</f>
        <v>0</v>
      </c>
      <c r="E521" s="72">
        <f t="shared" si="22"/>
        <v>0.41666666666666663</v>
      </c>
      <c r="F521" s="76">
        <f>SUM(F522:F522)</f>
        <v>0.3</v>
      </c>
      <c r="G521" s="76">
        <f>SUM(G522:G522)</f>
        <v>0.3</v>
      </c>
      <c r="H521" s="77">
        <f>SUM(H522:H522)</f>
        <v>0</v>
      </c>
      <c r="K521" s="66"/>
      <c r="L521" s="66"/>
      <c r="M521" s="66"/>
      <c r="N521" s="66"/>
      <c r="O521" s="66"/>
      <c r="P521" s="66"/>
      <c r="Q521" s="66"/>
    </row>
    <row r="522" spans="1:8" ht="15.75" customHeight="1">
      <c r="A522" s="280"/>
      <c r="B522" s="59" t="s">
        <v>100</v>
      </c>
      <c r="C522" s="44">
        <v>720</v>
      </c>
      <c r="D522" s="44"/>
      <c r="E522" s="45">
        <f t="shared" si="22"/>
        <v>0.41666666666666663</v>
      </c>
      <c r="F522" s="46">
        <v>0.3</v>
      </c>
      <c r="G522" s="46">
        <v>0.3</v>
      </c>
      <c r="H522" s="47"/>
    </row>
    <row r="523" spans="1:8" ht="15.75" customHeight="1">
      <c r="A523" s="282">
        <v>7</v>
      </c>
      <c r="B523" s="60" t="s">
        <v>36</v>
      </c>
      <c r="C523" s="61">
        <f>SUM(C524:C525)</f>
        <v>220</v>
      </c>
      <c r="D523" s="61">
        <f>SUM(D524:D525)</f>
        <v>0</v>
      </c>
      <c r="E523" s="72">
        <f t="shared" si="22"/>
        <v>4.213636363636364</v>
      </c>
      <c r="F523" s="76">
        <f>SUM(F524:F525)</f>
        <v>0.927</v>
      </c>
      <c r="G523" s="76">
        <f>SUM(G524:G525)</f>
        <v>0.927</v>
      </c>
      <c r="H523" s="77">
        <f>SUM(H524:H525)</f>
        <v>0</v>
      </c>
    </row>
    <row r="524" spans="1:8" ht="15.75" customHeight="1">
      <c r="A524" s="421"/>
      <c r="B524" s="43" t="s">
        <v>101</v>
      </c>
      <c r="C524" s="30">
        <v>70</v>
      </c>
      <c r="D524" s="30"/>
      <c r="E524" s="31">
        <f t="shared" si="22"/>
        <v>0.38571428571428573</v>
      </c>
      <c r="F524" s="32">
        <v>0.027</v>
      </c>
      <c r="G524" s="32">
        <v>0.027</v>
      </c>
      <c r="H524" s="33"/>
    </row>
    <row r="525" spans="1:8" ht="15.75" customHeight="1">
      <c r="A525" s="280"/>
      <c r="B525" s="59" t="s">
        <v>103</v>
      </c>
      <c r="C525" s="44">
        <v>150</v>
      </c>
      <c r="D525" s="44"/>
      <c r="E525" s="45">
        <f t="shared" si="22"/>
        <v>6</v>
      </c>
      <c r="F525" s="46">
        <v>0.9</v>
      </c>
      <c r="G525" s="46">
        <v>0.9</v>
      </c>
      <c r="H525" s="47"/>
    </row>
    <row r="526" spans="1:8" ht="15.75" customHeight="1">
      <c r="A526" s="282">
        <v>8</v>
      </c>
      <c r="B526" s="60" t="s">
        <v>25</v>
      </c>
      <c r="C526" s="61">
        <f>SUM(C527:C528)</f>
        <v>30</v>
      </c>
      <c r="D526" s="61">
        <f>SUM(D527:D528)</f>
        <v>0</v>
      </c>
      <c r="E526" s="72">
        <f t="shared" si="22"/>
        <v>29.3</v>
      </c>
      <c r="F526" s="76">
        <f>SUM(F527:F528)</f>
        <v>0.879</v>
      </c>
      <c r="G526" s="76">
        <f>SUM(G527:G528)</f>
        <v>0.879</v>
      </c>
      <c r="H526" s="77">
        <f>SUM(H527:H528)</f>
        <v>0</v>
      </c>
    </row>
    <row r="527" spans="1:8" ht="15.75" customHeight="1">
      <c r="A527" s="421"/>
      <c r="B527" s="43" t="s">
        <v>102</v>
      </c>
      <c r="C527" s="30"/>
      <c r="D527" s="30"/>
      <c r="E527" s="31"/>
      <c r="F527" s="32">
        <v>0.65</v>
      </c>
      <c r="G527" s="32">
        <v>0.65</v>
      </c>
      <c r="H527" s="33"/>
    </row>
    <row r="528" spans="1:8" ht="15.75" customHeight="1">
      <c r="A528" s="280"/>
      <c r="B528" s="59" t="s">
        <v>103</v>
      </c>
      <c r="C528" s="44">
        <v>30</v>
      </c>
      <c r="D528" s="44"/>
      <c r="E528" s="45">
        <f t="shared" si="22"/>
        <v>7.633333333333334</v>
      </c>
      <c r="F528" s="46">
        <v>0.229</v>
      </c>
      <c r="G528" s="46">
        <v>0.229</v>
      </c>
      <c r="H528" s="47"/>
    </row>
    <row r="529" spans="1:8" ht="15.75" customHeight="1">
      <c r="A529" s="282">
        <v>9</v>
      </c>
      <c r="B529" s="60" t="s">
        <v>26</v>
      </c>
      <c r="C529" s="61">
        <f>SUM(C530:C530)</f>
        <v>15</v>
      </c>
      <c r="D529" s="61">
        <f>SUM(D530:D530)</f>
        <v>0</v>
      </c>
      <c r="E529" s="72">
        <f t="shared" si="22"/>
        <v>24</v>
      </c>
      <c r="F529" s="76">
        <f>SUM(F530:F530)</f>
        <v>0.36</v>
      </c>
      <c r="G529" s="76">
        <f>SUM(G530:G530)</f>
        <v>0.36</v>
      </c>
      <c r="H529" s="77">
        <f>SUM(H530:H530)</f>
        <v>0</v>
      </c>
    </row>
    <row r="530" spans="1:17" ht="15.75" customHeight="1">
      <c r="A530" s="280"/>
      <c r="B530" s="59" t="s">
        <v>103</v>
      </c>
      <c r="C530" s="44">
        <v>15</v>
      </c>
      <c r="D530" s="44"/>
      <c r="E530" s="45">
        <f t="shared" si="22"/>
        <v>24</v>
      </c>
      <c r="F530" s="46">
        <v>0.36</v>
      </c>
      <c r="G530" s="46">
        <v>0.36</v>
      </c>
      <c r="H530" s="47"/>
      <c r="K530" s="5"/>
      <c r="L530" s="5"/>
      <c r="M530" s="5"/>
      <c r="N530" s="5"/>
      <c r="O530" s="5"/>
      <c r="P530" s="5"/>
      <c r="Q530" s="5"/>
    </row>
    <row r="531" spans="1:17" ht="15.75" customHeight="1">
      <c r="A531" s="282">
        <v>10</v>
      </c>
      <c r="B531" s="60" t="s">
        <v>37</v>
      </c>
      <c r="C531" s="61">
        <f>SUM(C532:C532)</f>
        <v>0</v>
      </c>
      <c r="D531" s="61">
        <f>SUM(D532:D532)</f>
        <v>0</v>
      </c>
      <c r="E531" s="72"/>
      <c r="F531" s="76">
        <f>SUM(F532:F532)</f>
        <v>1.14</v>
      </c>
      <c r="G531" s="76">
        <f>SUM(G532:G532)</f>
        <v>1.14</v>
      </c>
      <c r="H531" s="77">
        <f>SUM(H532:H532)</f>
        <v>0</v>
      </c>
      <c r="K531" s="5"/>
      <c r="L531" s="5"/>
      <c r="M531" s="5"/>
      <c r="N531" s="5"/>
      <c r="O531" s="5"/>
      <c r="P531" s="5"/>
      <c r="Q531" s="5"/>
    </row>
    <row r="532" spans="1:17" ht="15.75" customHeight="1">
      <c r="A532" s="280"/>
      <c r="B532" s="59" t="s">
        <v>102</v>
      </c>
      <c r="C532" s="44"/>
      <c r="D532" s="44"/>
      <c r="E532" s="45"/>
      <c r="F532" s="46">
        <v>1.14</v>
      </c>
      <c r="G532" s="46">
        <v>1.14</v>
      </c>
      <c r="H532" s="47"/>
      <c r="K532" s="5"/>
      <c r="L532" s="5"/>
      <c r="M532" s="5"/>
      <c r="N532" s="5"/>
      <c r="O532" s="5"/>
      <c r="P532" s="5"/>
      <c r="Q532" s="5"/>
    </row>
    <row r="533" spans="1:8" ht="15.75" customHeight="1">
      <c r="A533" s="282">
        <v>11</v>
      </c>
      <c r="B533" s="60" t="s">
        <v>130</v>
      </c>
      <c r="C533" s="61">
        <f>SUM(C534:C534)</f>
        <v>0</v>
      </c>
      <c r="D533" s="61">
        <f>SUM(D534:D534)</f>
        <v>0</v>
      </c>
      <c r="E533" s="72"/>
      <c r="F533" s="76">
        <f>SUM(F534:F534)</f>
        <v>0.13</v>
      </c>
      <c r="G533" s="76">
        <f>SUM(G534:G534)</f>
        <v>0.13</v>
      </c>
      <c r="H533" s="77">
        <f>SUM(H534:H534)</f>
        <v>0</v>
      </c>
    </row>
    <row r="534" spans="1:8" ht="15.75" customHeight="1">
      <c r="A534" s="280"/>
      <c r="B534" s="59" t="s">
        <v>102</v>
      </c>
      <c r="C534" s="44"/>
      <c r="D534" s="44"/>
      <c r="E534" s="45"/>
      <c r="F534" s="46">
        <v>0.13</v>
      </c>
      <c r="G534" s="46">
        <v>0.13</v>
      </c>
      <c r="H534" s="47"/>
    </row>
    <row r="535" spans="1:8" ht="15.75" customHeight="1">
      <c r="A535" s="282">
        <v>12</v>
      </c>
      <c r="B535" s="60" t="s">
        <v>28</v>
      </c>
      <c r="C535" s="61">
        <f>SUM(C536:C536)</f>
        <v>40</v>
      </c>
      <c r="D535" s="61">
        <f>SUM(D536:D536)</f>
        <v>0</v>
      </c>
      <c r="E535" s="62">
        <f aca="true" t="shared" si="23" ref="E535:E548">F535/C535*1000</f>
        <v>3</v>
      </c>
      <c r="F535" s="76">
        <f>SUM(F536:F536)</f>
        <v>0.12</v>
      </c>
      <c r="G535" s="76">
        <f>SUM(G536:G536)</f>
        <v>0.12</v>
      </c>
      <c r="H535" s="77">
        <f>SUM(H536:H536)</f>
        <v>0</v>
      </c>
    </row>
    <row r="536" spans="1:8" ht="15.75" customHeight="1">
      <c r="A536" s="280"/>
      <c r="B536" s="59" t="s">
        <v>103</v>
      </c>
      <c r="C536" s="44">
        <v>40</v>
      </c>
      <c r="D536" s="44"/>
      <c r="E536" s="45">
        <f t="shared" si="23"/>
        <v>3</v>
      </c>
      <c r="F536" s="46">
        <v>0.12</v>
      </c>
      <c r="G536" s="46">
        <v>0.12</v>
      </c>
      <c r="H536" s="47"/>
    </row>
    <row r="537" spans="1:8" ht="15.75" customHeight="1">
      <c r="A537" s="282">
        <v>13</v>
      </c>
      <c r="B537" s="60" t="s">
        <v>118</v>
      </c>
      <c r="C537" s="61">
        <f>SUM(C538:C539)</f>
        <v>400</v>
      </c>
      <c r="D537" s="61">
        <f>SUM(D538:D539)</f>
        <v>0</v>
      </c>
      <c r="E537" s="72">
        <f t="shared" si="23"/>
        <v>13.292499999999999</v>
      </c>
      <c r="F537" s="76">
        <f>SUM(F538:F539)</f>
        <v>5.316999999999999</v>
      </c>
      <c r="G537" s="76">
        <f>SUM(G538:G539)</f>
        <v>5.316999999999999</v>
      </c>
      <c r="H537" s="77">
        <f>SUM(H538:H539)</f>
        <v>0</v>
      </c>
    </row>
    <row r="538" spans="1:8" ht="15.75" customHeight="1">
      <c r="A538" s="421"/>
      <c r="B538" s="43" t="s">
        <v>101</v>
      </c>
      <c r="C538" s="30">
        <v>210</v>
      </c>
      <c r="D538" s="30"/>
      <c r="E538" s="31">
        <f t="shared" si="23"/>
        <v>6.1</v>
      </c>
      <c r="F538" s="32">
        <v>1.281</v>
      </c>
      <c r="G538" s="32">
        <v>1.281</v>
      </c>
      <c r="H538" s="33"/>
    </row>
    <row r="539" spans="1:8" ht="15.75" customHeight="1">
      <c r="A539" s="422"/>
      <c r="B539" s="51" t="s">
        <v>103</v>
      </c>
      <c r="C539" s="35">
        <v>190</v>
      </c>
      <c r="D539" s="35"/>
      <c r="E539" s="52">
        <f t="shared" si="23"/>
        <v>21.242105263157892</v>
      </c>
      <c r="F539" s="36">
        <v>4.036</v>
      </c>
      <c r="G539" s="36">
        <v>4.036</v>
      </c>
      <c r="H539" s="37"/>
    </row>
    <row r="540" spans="1:8" ht="15.75" customHeight="1">
      <c r="A540" s="329" t="s">
        <v>46</v>
      </c>
      <c r="B540" s="330" t="s">
        <v>139</v>
      </c>
      <c r="C540" s="331">
        <f>C511+C513+C515+C517+C519+C521+C523+C526+C529+C531+C533+C535+C537</f>
        <v>1800</v>
      </c>
      <c r="D540" s="331">
        <f>D511+D513+D515+D517+D519+D521+D523+D526+D529+D531+D533+D535+D537</f>
        <v>0</v>
      </c>
      <c r="E540" s="331"/>
      <c r="F540" s="331">
        <f>F511+F513+F515+F517+F519+F521+F523+F526+F529+F531+F533+F535+F537</f>
        <v>14.765</v>
      </c>
      <c r="G540" s="331">
        <f>G511+G513+G515+G517+G519+G521+G523+G526+G529+G531+G533+G535+G537</f>
        <v>14.765</v>
      </c>
      <c r="H540" s="331">
        <f>H511+H513+H515+H517+H519+H521+H523+H526+H529+H531+H533+H535+H537</f>
        <v>0</v>
      </c>
    </row>
    <row r="541" spans="1:8" ht="15.75" customHeight="1">
      <c r="A541" s="420"/>
      <c r="B541" s="67" t="s">
        <v>52</v>
      </c>
      <c r="C541" s="68"/>
      <c r="D541" s="68"/>
      <c r="E541" s="71"/>
      <c r="F541" s="69"/>
      <c r="G541" s="69"/>
      <c r="H541" s="70"/>
    </row>
    <row r="542" spans="1:17" ht="15.75" customHeight="1">
      <c r="A542" s="276">
        <v>1</v>
      </c>
      <c r="B542" s="48" t="s">
        <v>93</v>
      </c>
      <c r="C542" s="39">
        <f>SUM(C543)</f>
        <v>0</v>
      </c>
      <c r="D542" s="39">
        <f>SUM(D543)</f>
        <v>0</v>
      </c>
      <c r="E542" s="40"/>
      <c r="F542" s="41">
        <f>SUM(F543)</f>
        <v>0.039</v>
      </c>
      <c r="G542" s="41">
        <f>SUM(G543)</f>
        <v>0.039</v>
      </c>
      <c r="H542" s="42">
        <f>SUM(H543)</f>
        <v>0</v>
      </c>
      <c r="P542" s="5"/>
      <c r="Q542" s="5"/>
    </row>
    <row r="543" spans="1:17" ht="15.75" customHeight="1">
      <c r="A543" s="280"/>
      <c r="B543" s="59" t="s">
        <v>102</v>
      </c>
      <c r="C543" s="44"/>
      <c r="D543" s="44"/>
      <c r="E543" s="45"/>
      <c r="F543" s="46">
        <v>0.039</v>
      </c>
      <c r="G543" s="46">
        <v>0.039</v>
      </c>
      <c r="H543" s="47"/>
      <c r="P543" s="5"/>
      <c r="Q543" s="5"/>
    </row>
    <row r="544" spans="1:17" ht="15.75" customHeight="1">
      <c r="A544" s="276">
        <v>2</v>
      </c>
      <c r="B544" s="48" t="s">
        <v>40</v>
      </c>
      <c r="C544" s="39">
        <f>SUM(C545)</f>
        <v>298</v>
      </c>
      <c r="D544" s="39"/>
      <c r="E544" s="40">
        <f t="shared" si="23"/>
        <v>35.70469798657718</v>
      </c>
      <c r="F544" s="41">
        <f>SUM(F545)</f>
        <v>10.64</v>
      </c>
      <c r="G544" s="41">
        <f>SUM(G545)</f>
        <v>10.64</v>
      </c>
      <c r="H544" s="42">
        <f>SUM(H545)</f>
        <v>0</v>
      </c>
      <c r="P544" s="5"/>
      <c r="Q544" s="5"/>
    </row>
    <row r="545" spans="1:17" ht="15.75" customHeight="1">
      <c r="A545" s="280"/>
      <c r="B545" s="49" t="s">
        <v>104</v>
      </c>
      <c r="C545" s="44">
        <v>298</v>
      </c>
      <c r="D545" s="44"/>
      <c r="E545" s="45">
        <f t="shared" si="23"/>
        <v>35.70469798657718</v>
      </c>
      <c r="F545" s="46">
        <v>10.64</v>
      </c>
      <c r="G545" s="46">
        <v>10.64</v>
      </c>
      <c r="H545" s="47"/>
      <c r="P545" s="5"/>
      <c r="Q545" s="5"/>
    </row>
    <row r="546" spans="1:17" ht="15.75" customHeight="1">
      <c r="A546" s="282">
        <v>3</v>
      </c>
      <c r="B546" s="60" t="s">
        <v>8</v>
      </c>
      <c r="C546" s="61">
        <f>SUM(C547:C548)</f>
        <v>24</v>
      </c>
      <c r="D546" s="61">
        <f>SUM(D547:D548)</f>
        <v>0</v>
      </c>
      <c r="E546" s="72">
        <f t="shared" si="23"/>
        <v>172.33333333333334</v>
      </c>
      <c r="F546" s="76">
        <f>SUM(F547:F548)</f>
        <v>4.136</v>
      </c>
      <c r="G546" s="76">
        <f>SUM(G547:G548)</f>
        <v>4.136</v>
      </c>
      <c r="H546" s="77">
        <f>SUM(H547:H548)</f>
        <v>0</v>
      </c>
      <c r="Q546" s="5"/>
    </row>
    <row r="547" spans="1:17" ht="15.75" customHeight="1">
      <c r="A547" s="421"/>
      <c r="B547" s="43" t="s">
        <v>102</v>
      </c>
      <c r="C547" s="30"/>
      <c r="D547" s="30"/>
      <c r="E547" s="31"/>
      <c r="F547" s="32">
        <v>3.8</v>
      </c>
      <c r="G547" s="32">
        <v>3.8</v>
      </c>
      <c r="H547" s="33"/>
      <c r="Q547" s="5"/>
    </row>
    <row r="548" spans="1:17" ht="15.75" customHeight="1">
      <c r="A548" s="280"/>
      <c r="B548" s="59" t="s">
        <v>103</v>
      </c>
      <c r="C548" s="44">
        <v>24</v>
      </c>
      <c r="D548" s="44"/>
      <c r="E548" s="45">
        <f t="shared" si="23"/>
        <v>14</v>
      </c>
      <c r="F548" s="46">
        <v>0.336</v>
      </c>
      <c r="G548" s="46">
        <v>0.336</v>
      </c>
      <c r="H548" s="47"/>
      <c r="Q548" s="5"/>
    </row>
    <row r="549" spans="1:17" ht="15.75" customHeight="1" thickBot="1">
      <c r="A549" s="321" t="s">
        <v>46</v>
      </c>
      <c r="B549" s="322" t="s">
        <v>138</v>
      </c>
      <c r="C549" s="323">
        <f>C542+C544+C546</f>
        <v>322</v>
      </c>
      <c r="D549" s="323"/>
      <c r="E549" s="323"/>
      <c r="F549" s="324">
        <f>F542+F544+F546</f>
        <v>14.815000000000001</v>
      </c>
      <c r="G549" s="324">
        <f>G542+G544+G546</f>
        <v>14.815000000000001</v>
      </c>
      <c r="H549" s="325">
        <f>H542+H544+H546</f>
        <v>0</v>
      </c>
      <c r="Q549" s="5"/>
    </row>
    <row r="550" spans="1:17" ht="15.75" customHeight="1" thickBot="1">
      <c r="A550" s="286" t="s">
        <v>198</v>
      </c>
      <c r="B550" s="259" t="s">
        <v>11</v>
      </c>
      <c r="C550" s="261">
        <f>C549+C540+C509</f>
        <v>4906.5</v>
      </c>
      <c r="D550" s="261"/>
      <c r="E550" s="261"/>
      <c r="F550" s="267">
        <f>F549+F540+F509</f>
        <v>129.21200000000002</v>
      </c>
      <c r="G550" s="267">
        <f>G549+G540+G509</f>
        <v>125.072</v>
      </c>
      <c r="H550" s="268">
        <f>H549+H540+H509</f>
        <v>0</v>
      </c>
      <c r="Q550" s="5"/>
    </row>
    <row r="551" spans="1:17" ht="15.75" customHeight="1">
      <c r="A551" s="287" t="s">
        <v>175</v>
      </c>
      <c r="B551" s="88" t="s">
        <v>16</v>
      </c>
      <c r="C551" s="89" t="s">
        <v>5</v>
      </c>
      <c r="D551" s="89"/>
      <c r="E551" s="90"/>
      <c r="F551" s="91" t="s">
        <v>5</v>
      </c>
      <c r="G551" s="91"/>
      <c r="H551" s="92"/>
      <c r="Q551" s="5"/>
    </row>
    <row r="552" spans="1:17" ht="15.75" customHeight="1">
      <c r="A552" s="288"/>
      <c r="B552" s="93" t="s">
        <v>54</v>
      </c>
      <c r="C552" s="94"/>
      <c r="D552" s="94"/>
      <c r="E552" s="71"/>
      <c r="F552" s="95"/>
      <c r="G552" s="95"/>
      <c r="H552" s="96"/>
      <c r="Q552" s="5"/>
    </row>
    <row r="553" spans="1:16" ht="15.75" customHeight="1">
      <c r="A553" s="143">
        <v>1</v>
      </c>
      <c r="B553" s="114" t="s">
        <v>94</v>
      </c>
      <c r="C553" s="97">
        <f>SUM(C554:C555)</f>
        <v>406</v>
      </c>
      <c r="D553" s="97"/>
      <c r="E553" s="40">
        <f aca="true" t="shared" si="24" ref="E553:E559">F553/C553*1000</f>
        <v>4.236453201970443</v>
      </c>
      <c r="F553" s="98">
        <f>SUM(F554:F555)</f>
        <v>1.72</v>
      </c>
      <c r="G553" s="98">
        <f>SUM(G554:G555)</f>
        <v>1.72</v>
      </c>
      <c r="H553" s="99">
        <f>SUM(H554:H555)</f>
        <v>0</v>
      </c>
      <c r="K553" s="5"/>
      <c r="L553" s="5"/>
      <c r="M553" s="5"/>
      <c r="N553" s="5"/>
      <c r="O553" s="5"/>
      <c r="P553" s="5"/>
    </row>
    <row r="554" spans="1:19" ht="15.75" customHeight="1">
      <c r="A554" s="289"/>
      <c r="B554" s="29" t="s">
        <v>99</v>
      </c>
      <c r="C554" s="100">
        <v>16</v>
      </c>
      <c r="D554" s="100"/>
      <c r="E554" s="31">
        <f t="shared" si="24"/>
        <v>10</v>
      </c>
      <c r="F554" s="101">
        <v>0.16</v>
      </c>
      <c r="G554" s="101">
        <v>0.16</v>
      </c>
      <c r="H554" s="102"/>
      <c r="K554" s="5"/>
      <c r="L554" s="5"/>
      <c r="M554" s="5"/>
      <c r="N554" s="5"/>
      <c r="O554" s="5"/>
      <c r="P554" s="5"/>
      <c r="R554" s="6"/>
      <c r="S554" s="6"/>
    </row>
    <row r="555" spans="1:16" ht="15.75" customHeight="1">
      <c r="A555" s="290"/>
      <c r="B555" s="49" t="s">
        <v>103</v>
      </c>
      <c r="C555" s="104">
        <v>390</v>
      </c>
      <c r="D555" s="104"/>
      <c r="E555" s="45">
        <f t="shared" si="24"/>
        <v>4</v>
      </c>
      <c r="F555" s="105">
        <v>1.56</v>
      </c>
      <c r="G555" s="105">
        <v>1.56</v>
      </c>
      <c r="H555" s="106"/>
      <c r="K555" s="5"/>
      <c r="L555" s="5"/>
      <c r="M555" s="5"/>
      <c r="N555" s="5"/>
      <c r="O555" s="5"/>
      <c r="P555" s="5"/>
    </row>
    <row r="556" spans="1:17" ht="15.75" customHeight="1">
      <c r="A556" s="291">
        <v>2</v>
      </c>
      <c r="B556" s="107" t="s">
        <v>30</v>
      </c>
      <c r="C556" s="108">
        <f>SUM(C557:C557)</f>
        <v>1765</v>
      </c>
      <c r="D556" s="108"/>
      <c r="E556" s="72">
        <f t="shared" si="24"/>
        <v>42.95750708215297</v>
      </c>
      <c r="F556" s="109">
        <f>SUM(F557:F557)</f>
        <v>75.82</v>
      </c>
      <c r="G556" s="109">
        <f>SUM(G557:G557)</f>
        <v>75.82</v>
      </c>
      <c r="H556" s="110">
        <f>SUM(H557:H557)</f>
        <v>0</v>
      </c>
      <c r="K556" s="5"/>
      <c r="L556" s="5"/>
      <c r="M556" s="5"/>
      <c r="N556" s="5"/>
      <c r="O556" s="5"/>
      <c r="P556" s="5"/>
      <c r="Q556" s="5"/>
    </row>
    <row r="557" spans="1:17" ht="15.75" customHeight="1">
      <c r="A557" s="292"/>
      <c r="B557" s="34" t="s">
        <v>116</v>
      </c>
      <c r="C557" s="111">
        <v>1765</v>
      </c>
      <c r="D557" s="111"/>
      <c r="E557" s="31">
        <f t="shared" si="24"/>
        <v>42.95750708215297</v>
      </c>
      <c r="F557" s="112">
        <v>75.82</v>
      </c>
      <c r="G557" s="112">
        <v>75.82</v>
      </c>
      <c r="H557" s="113"/>
      <c r="K557" s="5"/>
      <c r="L557" s="5"/>
      <c r="M557" s="5"/>
      <c r="N557" s="5"/>
      <c r="O557" s="5"/>
      <c r="P557" s="5"/>
      <c r="Q557" s="5"/>
    </row>
    <row r="558" spans="1:17" ht="15.75" customHeight="1">
      <c r="A558" s="293">
        <v>3</v>
      </c>
      <c r="B558" s="38" t="s">
        <v>18</v>
      </c>
      <c r="C558" s="97">
        <f>SUM(C559:C560)</f>
        <v>40</v>
      </c>
      <c r="D558" s="97"/>
      <c r="E558" s="40">
        <f t="shared" si="24"/>
        <v>54.324999999999996</v>
      </c>
      <c r="F558" s="98">
        <f>SUM(F559:F560)</f>
        <v>2.173</v>
      </c>
      <c r="G558" s="98">
        <f>SUM(G559:G560)</f>
        <v>0.724</v>
      </c>
      <c r="H558" s="99">
        <f>SUM(H559:H560)</f>
        <v>0</v>
      </c>
      <c r="K558" s="5"/>
      <c r="L558" s="5"/>
      <c r="M558" s="5"/>
      <c r="N558" s="5"/>
      <c r="O558" s="5"/>
      <c r="P558" s="5"/>
      <c r="Q558" s="5"/>
    </row>
    <row r="559" spans="1:17" ht="15.75" customHeight="1">
      <c r="A559" s="289"/>
      <c r="B559" s="29" t="s">
        <v>99</v>
      </c>
      <c r="C559" s="100">
        <v>40</v>
      </c>
      <c r="D559" s="100"/>
      <c r="E559" s="31">
        <f t="shared" si="24"/>
        <v>5.6</v>
      </c>
      <c r="F559" s="101">
        <v>0.224</v>
      </c>
      <c r="G559" s="101">
        <v>0.224</v>
      </c>
      <c r="H559" s="102"/>
      <c r="K559" s="5"/>
      <c r="L559" s="5"/>
      <c r="M559" s="5"/>
      <c r="N559" s="5"/>
      <c r="O559" s="5"/>
      <c r="P559" s="5"/>
      <c r="Q559" s="5"/>
    </row>
    <row r="560" spans="1:17" ht="15.75" customHeight="1">
      <c r="A560" s="289"/>
      <c r="B560" s="29" t="s">
        <v>102</v>
      </c>
      <c r="C560" s="100"/>
      <c r="D560" s="100"/>
      <c r="E560" s="31"/>
      <c r="F560" s="101">
        <v>1.949</v>
      </c>
      <c r="G560" s="101">
        <v>0.5</v>
      </c>
      <c r="H560" s="102"/>
      <c r="K560" s="5"/>
      <c r="L560" s="5"/>
      <c r="M560" s="5"/>
      <c r="N560" s="5"/>
      <c r="O560" s="5"/>
      <c r="P560" s="5"/>
      <c r="Q560" s="5"/>
    </row>
    <row r="561" spans="1:17" ht="15.75" customHeight="1">
      <c r="A561" s="293">
        <v>4</v>
      </c>
      <c r="B561" s="38" t="s">
        <v>49</v>
      </c>
      <c r="C561" s="97">
        <f>SUM(C562)</f>
        <v>0</v>
      </c>
      <c r="D561" s="97"/>
      <c r="E561" s="97">
        <f>SUM(E562)</f>
        <v>0</v>
      </c>
      <c r="F561" s="98">
        <f>SUM(F562)</f>
        <v>0.023</v>
      </c>
      <c r="G561" s="98">
        <f>SUM(G562)</f>
        <v>0.023</v>
      </c>
      <c r="H561" s="99">
        <f>SUM(H562)</f>
        <v>0</v>
      </c>
      <c r="K561" s="5"/>
      <c r="L561" s="5"/>
      <c r="M561" s="5"/>
      <c r="N561" s="5"/>
      <c r="O561" s="5"/>
      <c r="P561" s="5"/>
      <c r="Q561" s="5"/>
    </row>
    <row r="562" spans="1:17" ht="15.75" customHeight="1">
      <c r="A562" s="290"/>
      <c r="B562" s="116" t="s">
        <v>102</v>
      </c>
      <c r="C562" s="104"/>
      <c r="D562" s="104"/>
      <c r="E562" s="104"/>
      <c r="F562" s="105">
        <v>0.023</v>
      </c>
      <c r="G562" s="105">
        <v>0.023</v>
      </c>
      <c r="H562" s="106"/>
      <c r="K562" s="5"/>
      <c r="L562" s="5"/>
      <c r="M562" s="5"/>
      <c r="N562" s="5"/>
      <c r="O562" s="5"/>
      <c r="P562" s="5"/>
      <c r="Q562" s="5"/>
    </row>
    <row r="563" spans="1:17" ht="15.75" customHeight="1">
      <c r="A563" s="143">
        <v>5</v>
      </c>
      <c r="B563" s="114" t="s">
        <v>50</v>
      </c>
      <c r="C563" s="117">
        <f>SUM(C564:C564)</f>
        <v>0</v>
      </c>
      <c r="D563" s="117"/>
      <c r="E563" s="117"/>
      <c r="F563" s="137">
        <f>SUM(F564:F564)</f>
        <v>2.28</v>
      </c>
      <c r="G563" s="137">
        <f>SUM(G564:G564)</f>
        <v>2.28</v>
      </c>
      <c r="H563" s="138">
        <f>SUM(H564:H564)</f>
        <v>0</v>
      </c>
      <c r="K563" s="5"/>
      <c r="L563" s="5"/>
      <c r="M563" s="5"/>
      <c r="N563" s="5"/>
      <c r="O563" s="5"/>
      <c r="P563" s="5"/>
      <c r="Q563" s="5"/>
    </row>
    <row r="564" spans="1:17" ht="15.75" customHeight="1">
      <c r="A564" s="289"/>
      <c r="B564" s="116" t="s">
        <v>102</v>
      </c>
      <c r="C564" s="118"/>
      <c r="D564" s="118"/>
      <c r="E564" s="119"/>
      <c r="F564" s="120">
        <v>2.28</v>
      </c>
      <c r="G564" s="120">
        <v>2.28</v>
      </c>
      <c r="H564" s="121"/>
      <c r="K564" s="5"/>
      <c r="L564" s="5"/>
      <c r="M564" s="5"/>
      <c r="N564" s="5"/>
      <c r="O564" s="5"/>
      <c r="P564" s="5"/>
      <c r="Q564" s="5"/>
    </row>
    <row r="565" spans="1:17" ht="15.75" customHeight="1">
      <c r="A565" s="293">
        <v>6</v>
      </c>
      <c r="B565" s="114" t="s">
        <v>156</v>
      </c>
      <c r="C565" s="117">
        <f>SUM(C566)</f>
        <v>12</v>
      </c>
      <c r="D565" s="117"/>
      <c r="E565" s="40"/>
      <c r="F565" s="137">
        <f>SUM(F566)</f>
        <v>0.26</v>
      </c>
      <c r="G565" s="137">
        <f>SUM(G566)</f>
        <v>0.26</v>
      </c>
      <c r="H565" s="138">
        <f>SUM(H566)</f>
        <v>0</v>
      </c>
      <c r="K565" s="5"/>
      <c r="L565" s="5"/>
      <c r="M565" s="5"/>
      <c r="N565" s="5"/>
      <c r="O565" s="5"/>
      <c r="P565" s="5"/>
      <c r="Q565" s="5"/>
    </row>
    <row r="566" spans="1:17" ht="15.75" customHeight="1">
      <c r="A566" s="290"/>
      <c r="B566" s="49" t="s">
        <v>99</v>
      </c>
      <c r="C566" s="104">
        <v>12</v>
      </c>
      <c r="D566" s="104"/>
      <c r="E566" s="45">
        <f aca="true" t="shared" si="25" ref="E566:E578">F566/C566*1000</f>
        <v>21.666666666666668</v>
      </c>
      <c r="F566" s="105">
        <v>0.26</v>
      </c>
      <c r="G566" s="105">
        <v>0.26</v>
      </c>
      <c r="H566" s="106"/>
      <c r="K566" s="5"/>
      <c r="L566" s="5"/>
      <c r="M566" s="5"/>
      <c r="N566" s="5"/>
      <c r="O566" s="5"/>
      <c r="P566" s="5"/>
      <c r="Q566" s="5"/>
    </row>
    <row r="567" spans="1:17" ht="15.75" customHeight="1">
      <c r="A567" s="143">
        <v>7</v>
      </c>
      <c r="B567" s="114" t="s">
        <v>111</v>
      </c>
      <c r="C567" s="126">
        <f>C568</f>
        <v>60</v>
      </c>
      <c r="D567" s="126"/>
      <c r="E567" s="127">
        <f t="shared" si="25"/>
        <v>21.666666666666668</v>
      </c>
      <c r="F567" s="269">
        <f>F568</f>
        <v>1.3</v>
      </c>
      <c r="G567" s="269">
        <f>G568</f>
        <v>1.3</v>
      </c>
      <c r="H567" s="270">
        <f>H568</f>
        <v>0</v>
      </c>
      <c r="K567" s="5"/>
      <c r="L567" s="5"/>
      <c r="M567" s="5"/>
      <c r="N567" s="5"/>
      <c r="O567" s="5"/>
      <c r="P567" s="5"/>
      <c r="Q567" s="5"/>
    </row>
    <row r="568" spans="1:17" ht="15.75" customHeight="1">
      <c r="A568" s="294"/>
      <c r="B568" s="34" t="s">
        <v>99</v>
      </c>
      <c r="C568" s="111">
        <v>60</v>
      </c>
      <c r="D568" s="111"/>
      <c r="E568" s="52">
        <f t="shared" si="25"/>
        <v>21.666666666666668</v>
      </c>
      <c r="F568" s="112">
        <v>1.3</v>
      </c>
      <c r="G568" s="112">
        <v>1.3</v>
      </c>
      <c r="H568" s="113"/>
      <c r="K568" s="5"/>
      <c r="L568" s="5"/>
      <c r="M568" s="5"/>
      <c r="N568" s="5"/>
      <c r="O568" s="5"/>
      <c r="P568" s="5"/>
      <c r="Q568" s="5"/>
    </row>
    <row r="569" spans="1:17" ht="15.75" customHeight="1">
      <c r="A569" s="293">
        <v>8</v>
      </c>
      <c r="B569" s="114" t="s">
        <v>20</v>
      </c>
      <c r="C569" s="97">
        <f>SUM(C570:C572)</f>
        <v>830</v>
      </c>
      <c r="D569" s="97"/>
      <c r="E569" s="40"/>
      <c r="F569" s="98">
        <f>SUM(F570:F572)</f>
        <v>45.120000000000005</v>
      </c>
      <c r="G569" s="98">
        <f>SUM(G570:G572)</f>
        <v>45.120000000000005</v>
      </c>
      <c r="H569" s="99">
        <f>SUM(H570:H572)</f>
        <v>0</v>
      </c>
      <c r="K569" s="5"/>
      <c r="L569" s="5"/>
      <c r="M569" s="5"/>
      <c r="N569" s="5"/>
      <c r="O569" s="5"/>
      <c r="P569" s="5"/>
      <c r="Q569" s="5"/>
    </row>
    <row r="570" spans="1:17" ht="15.75" customHeight="1">
      <c r="A570" s="289"/>
      <c r="B570" s="29" t="s">
        <v>99</v>
      </c>
      <c r="C570" s="100">
        <v>530</v>
      </c>
      <c r="D570" s="100"/>
      <c r="E570" s="31">
        <f t="shared" si="25"/>
        <v>11.547169811320755</v>
      </c>
      <c r="F570" s="101">
        <v>6.12</v>
      </c>
      <c r="G570" s="101">
        <v>6.12</v>
      </c>
      <c r="H570" s="102"/>
      <c r="K570" s="5"/>
      <c r="L570" s="5"/>
      <c r="M570" s="5"/>
      <c r="N570" s="5"/>
      <c r="O570" s="5"/>
      <c r="P570" s="5"/>
      <c r="Q570" s="5"/>
    </row>
    <row r="571" spans="1:17" ht="15.75" customHeight="1">
      <c r="A571" s="289"/>
      <c r="B571" s="29" t="s">
        <v>102</v>
      </c>
      <c r="C571" s="100"/>
      <c r="D571" s="100"/>
      <c r="E571" s="31"/>
      <c r="F571" s="101">
        <v>22.8</v>
      </c>
      <c r="G571" s="101">
        <v>22.8</v>
      </c>
      <c r="H571" s="102"/>
      <c r="J571" s="103"/>
      <c r="K571" s="5"/>
      <c r="L571" s="5"/>
      <c r="M571" s="5"/>
      <c r="N571" s="5"/>
      <c r="O571" s="5"/>
      <c r="P571" s="5"/>
      <c r="Q571" s="5"/>
    </row>
    <row r="572" spans="1:17" ht="15.75" customHeight="1">
      <c r="A572" s="289"/>
      <c r="B572" s="29" t="s">
        <v>103</v>
      </c>
      <c r="C572" s="100">
        <v>300</v>
      </c>
      <c r="D572" s="100"/>
      <c r="E572" s="31">
        <f t="shared" si="25"/>
        <v>54</v>
      </c>
      <c r="F572" s="101">
        <v>16.2</v>
      </c>
      <c r="G572" s="128">
        <v>16.2</v>
      </c>
      <c r="H572" s="102"/>
      <c r="J572" s="6"/>
      <c r="K572" s="5"/>
      <c r="L572" s="5"/>
      <c r="M572" s="5"/>
      <c r="N572" s="5"/>
      <c r="O572" s="5"/>
      <c r="P572" s="5"/>
      <c r="Q572" s="5"/>
    </row>
    <row r="573" spans="1:17" ht="15.75" customHeight="1">
      <c r="A573" s="143">
        <v>9</v>
      </c>
      <c r="B573" s="114" t="s">
        <v>112</v>
      </c>
      <c r="C573" s="97">
        <f>C574</f>
        <v>54</v>
      </c>
      <c r="D573" s="97"/>
      <c r="E573" s="40"/>
      <c r="F573" s="98">
        <f>F574</f>
        <v>0.775</v>
      </c>
      <c r="G573" s="98">
        <f>G574</f>
        <v>0.775</v>
      </c>
      <c r="H573" s="99">
        <f>H574</f>
        <v>0</v>
      </c>
      <c r="K573" s="5"/>
      <c r="L573" s="5"/>
      <c r="M573" s="5"/>
      <c r="N573" s="5"/>
      <c r="O573" s="5"/>
      <c r="P573" s="5"/>
      <c r="Q573" s="5"/>
    </row>
    <row r="574" spans="1:17" ht="15.75" customHeight="1">
      <c r="A574" s="290"/>
      <c r="B574" s="49" t="s">
        <v>99</v>
      </c>
      <c r="C574" s="129">
        <v>54</v>
      </c>
      <c r="D574" s="129"/>
      <c r="E574" s="85">
        <f t="shared" si="25"/>
        <v>14.351851851851851</v>
      </c>
      <c r="F574" s="130">
        <v>0.775</v>
      </c>
      <c r="G574" s="130">
        <v>0.775</v>
      </c>
      <c r="H574" s="131"/>
      <c r="K574" s="5"/>
      <c r="L574" s="5"/>
      <c r="M574" s="5"/>
      <c r="N574" s="5"/>
      <c r="O574" s="5"/>
      <c r="P574" s="5"/>
      <c r="Q574" s="5"/>
    </row>
    <row r="575" spans="1:17" ht="15.75" customHeight="1">
      <c r="A575" s="293">
        <v>10</v>
      </c>
      <c r="B575" s="114" t="s">
        <v>51</v>
      </c>
      <c r="C575" s="97">
        <f>SUM(C576:C578)</f>
        <v>34</v>
      </c>
      <c r="D575" s="97"/>
      <c r="E575" s="40"/>
      <c r="F575" s="98">
        <f>SUM(F576:F578)</f>
        <v>1.7309999999999999</v>
      </c>
      <c r="G575" s="98">
        <f>SUM(G576:G578)</f>
        <v>1.7309999999999999</v>
      </c>
      <c r="H575" s="99">
        <f>SUM(H576:H578)</f>
        <v>0</v>
      </c>
      <c r="K575" s="5"/>
      <c r="L575" s="5"/>
      <c r="M575" s="5"/>
      <c r="N575" s="5"/>
      <c r="O575" s="5"/>
      <c r="P575" s="5"/>
      <c r="Q575" s="5"/>
    </row>
    <row r="576" spans="1:17" ht="15.75" customHeight="1">
      <c r="A576" s="289"/>
      <c r="B576" s="29" t="s">
        <v>99</v>
      </c>
      <c r="C576" s="100">
        <v>24</v>
      </c>
      <c r="D576" s="100"/>
      <c r="E576" s="31">
        <f t="shared" si="25"/>
        <v>44.375</v>
      </c>
      <c r="F576" s="101">
        <v>1.065</v>
      </c>
      <c r="G576" s="101">
        <v>1.065</v>
      </c>
      <c r="H576" s="102"/>
      <c r="P576" s="5"/>
      <c r="Q576" s="5"/>
    </row>
    <row r="577" spans="1:17" ht="15.75" customHeight="1">
      <c r="A577" s="289"/>
      <c r="B577" s="29" t="s">
        <v>102</v>
      </c>
      <c r="C577" s="100"/>
      <c r="D577" s="100"/>
      <c r="E577" s="31"/>
      <c r="F577" s="101">
        <v>0.43</v>
      </c>
      <c r="G577" s="101">
        <v>0.43</v>
      </c>
      <c r="H577" s="102"/>
      <c r="P577" s="5"/>
      <c r="Q577" s="5"/>
    </row>
    <row r="578" spans="1:17" ht="15.75" customHeight="1" thickBot="1">
      <c r="A578" s="289"/>
      <c r="B578" s="29" t="s">
        <v>103</v>
      </c>
      <c r="C578" s="100">
        <v>10</v>
      </c>
      <c r="D578" s="100"/>
      <c r="E578" s="31">
        <f t="shared" si="25"/>
        <v>23.599999999999998</v>
      </c>
      <c r="F578" s="101">
        <v>0.236</v>
      </c>
      <c r="G578" s="101">
        <v>0.236</v>
      </c>
      <c r="H578" s="102"/>
      <c r="P578" s="5"/>
      <c r="Q578" s="5"/>
    </row>
    <row r="579" spans="1:17" ht="15.75" customHeight="1" thickBot="1">
      <c r="A579" s="344" t="s">
        <v>47</v>
      </c>
      <c r="B579" s="345" t="s">
        <v>137</v>
      </c>
      <c r="C579" s="346">
        <f>C553+C556+C558+C561+C563+C565+C567+C569+C573+C575</f>
        <v>3201</v>
      </c>
      <c r="D579" s="346"/>
      <c r="E579" s="346"/>
      <c r="F579" s="347">
        <f>F553+F556+F558+F561+F563+F565+F567+F569+F573+F575</f>
        <v>131.202</v>
      </c>
      <c r="G579" s="347">
        <f>G553+G556+G558+G561+G563+G565+G567+G569+G573+G575</f>
        <v>129.753</v>
      </c>
      <c r="H579" s="346">
        <f>H553+H556+H558+H561+H563+H565+H567+H569+H573+H575</f>
        <v>0</v>
      </c>
      <c r="Q579" s="5"/>
    </row>
    <row r="580" spans="1:17" ht="15.75" customHeight="1">
      <c r="A580" s="296"/>
      <c r="B580" s="133" t="s">
        <v>55</v>
      </c>
      <c r="C580" s="134"/>
      <c r="D580" s="134"/>
      <c r="E580" s="55" t="s">
        <v>5</v>
      </c>
      <c r="F580" s="135"/>
      <c r="G580" s="135"/>
      <c r="H580" s="136"/>
      <c r="P580" s="5"/>
      <c r="Q580" s="5"/>
    </row>
    <row r="581" spans="1:17" ht="15.75" customHeight="1">
      <c r="A581" s="143">
        <v>1</v>
      </c>
      <c r="B581" s="114" t="s">
        <v>24</v>
      </c>
      <c r="C581" s="97">
        <f>SUM(C582:C582)</f>
        <v>2410</v>
      </c>
      <c r="D581" s="97"/>
      <c r="E581" s="40">
        <f aca="true" t="shared" si="26" ref="E581:E588">F581/C581*1000</f>
        <v>8.531120331950207</v>
      </c>
      <c r="F581" s="98">
        <f>SUM(F582:F582)</f>
        <v>20.56</v>
      </c>
      <c r="G581" s="98">
        <f>SUM(G582:G582)</f>
        <v>18.54</v>
      </c>
      <c r="H581" s="99">
        <f>SUM(H582:H582)</f>
        <v>0</v>
      </c>
      <c r="K581" s="5"/>
      <c r="L581" s="5"/>
      <c r="M581" s="5"/>
      <c r="N581" s="5"/>
      <c r="O581" s="5"/>
      <c r="P581" s="5"/>
      <c r="Q581" s="5"/>
    </row>
    <row r="582" spans="1:17" ht="15.75" customHeight="1">
      <c r="A582" s="290"/>
      <c r="B582" s="49" t="s">
        <v>101</v>
      </c>
      <c r="C582" s="123">
        <v>2410</v>
      </c>
      <c r="D582" s="123"/>
      <c r="E582" s="45">
        <f t="shared" si="26"/>
        <v>8.531120331950207</v>
      </c>
      <c r="F582" s="124">
        <v>20.56</v>
      </c>
      <c r="G582" s="124">
        <v>18.54</v>
      </c>
      <c r="H582" s="125"/>
      <c r="K582" s="5"/>
      <c r="L582" s="5"/>
      <c r="M582" s="5"/>
      <c r="N582" s="5"/>
      <c r="O582" s="5"/>
      <c r="P582" s="5"/>
      <c r="Q582" s="5"/>
    </row>
    <row r="583" spans="1:17" ht="15.75" customHeight="1">
      <c r="A583" s="291">
        <v>2</v>
      </c>
      <c r="B583" s="107" t="s">
        <v>25</v>
      </c>
      <c r="C583" s="108">
        <f>SUM(C584:C584)</f>
        <v>28</v>
      </c>
      <c r="D583" s="108"/>
      <c r="E583" s="142">
        <f t="shared" si="26"/>
        <v>8.928571428571429</v>
      </c>
      <c r="F583" s="109">
        <f>SUM(F584:F584)</f>
        <v>0.25</v>
      </c>
      <c r="G583" s="109">
        <f>SUM(G584:G584)</f>
        <v>0.2</v>
      </c>
      <c r="H583" s="110">
        <f>SUM(H584:H584)</f>
        <v>0</v>
      </c>
      <c r="K583" s="5"/>
      <c r="L583" s="5"/>
      <c r="M583" s="5"/>
      <c r="N583" s="5"/>
      <c r="O583" s="5"/>
      <c r="P583" s="5"/>
      <c r="Q583" s="5"/>
    </row>
    <row r="584" spans="1:17" ht="15.75" customHeight="1">
      <c r="A584" s="292"/>
      <c r="B584" s="34" t="s">
        <v>103</v>
      </c>
      <c r="C584" s="111">
        <v>28</v>
      </c>
      <c r="D584" s="111"/>
      <c r="E584" s="52">
        <f t="shared" si="26"/>
        <v>8.928571428571429</v>
      </c>
      <c r="F584" s="112">
        <v>0.25</v>
      </c>
      <c r="G584" s="112">
        <v>0.2</v>
      </c>
      <c r="H584" s="113"/>
      <c r="K584" s="5"/>
      <c r="L584" s="5"/>
      <c r="M584" s="5"/>
      <c r="N584" s="5"/>
      <c r="O584" s="5"/>
      <c r="P584" s="5"/>
      <c r="Q584" s="5"/>
    </row>
    <row r="585" spans="1:17" ht="15.75" customHeight="1">
      <c r="A585" s="143">
        <v>3</v>
      </c>
      <c r="B585" s="114" t="s">
        <v>37</v>
      </c>
      <c r="C585" s="97">
        <f>SUM(C586:C586)</f>
        <v>2845</v>
      </c>
      <c r="D585" s="97"/>
      <c r="E585" s="40">
        <f t="shared" si="26"/>
        <v>4.330404217926186</v>
      </c>
      <c r="F585" s="98">
        <f>SUM(F586:F586)</f>
        <v>12.32</v>
      </c>
      <c r="G585" s="98">
        <f>SUM(G586:G586)</f>
        <v>11.09</v>
      </c>
      <c r="H585" s="99">
        <f>SUM(H586:H586)</f>
        <v>0</v>
      </c>
      <c r="K585" s="5"/>
      <c r="L585" s="5"/>
      <c r="M585" s="5"/>
      <c r="N585" s="5"/>
      <c r="O585" s="5"/>
      <c r="P585" s="5"/>
      <c r="Q585" s="5"/>
    </row>
    <row r="586" spans="1:17" ht="15.75" customHeight="1">
      <c r="A586" s="289"/>
      <c r="B586" s="29" t="s">
        <v>101</v>
      </c>
      <c r="C586" s="100">
        <v>2845</v>
      </c>
      <c r="D586" s="100"/>
      <c r="E586" s="31">
        <f t="shared" si="26"/>
        <v>4.330404217926186</v>
      </c>
      <c r="F586" s="101">
        <v>12.32</v>
      </c>
      <c r="G586" s="101">
        <v>11.09</v>
      </c>
      <c r="H586" s="102"/>
      <c r="K586" s="5"/>
      <c r="L586" s="5"/>
      <c r="M586" s="5"/>
      <c r="N586" s="5"/>
      <c r="O586" s="5"/>
      <c r="P586" s="5"/>
      <c r="Q586" s="5"/>
    </row>
    <row r="587" spans="1:17" ht="15.75" customHeight="1">
      <c r="A587" s="143">
        <v>4</v>
      </c>
      <c r="B587" s="114" t="s">
        <v>189</v>
      </c>
      <c r="C587" s="117">
        <f>C588</f>
        <v>96</v>
      </c>
      <c r="D587" s="117"/>
      <c r="E587" s="145">
        <f t="shared" si="26"/>
        <v>3.2291666666666665</v>
      </c>
      <c r="F587" s="137">
        <f>F588</f>
        <v>0.31</v>
      </c>
      <c r="G587" s="137">
        <f>G588</f>
        <v>0.31</v>
      </c>
      <c r="H587" s="138">
        <f>H588</f>
        <v>0</v>
      </c>
      <c r="L587" s="5"/>
      <c r="M587" s="5"/>
      <c r="N587" s="5"/>
      <c r="O587" s="5"/>
      <c r="P587" s="5"/>
      <c r="Q587" s="5"/>
    </row>
    <row r="588" spans="1:17" ht="15.75" customHeight="1" thickBot="1">
      <c r="A588" s="297"/>
      <c r="B588" s="49" t="s">
        <v>99</v>
      </c>
      <c r="C588" s="123">
        <v>96</v>
      </c>
      <c r="D588" s="123"/>
      <c r="E588" s="144">
        <f t="shared" si="26"/>
        <v>3.2291666666666665</v>
      </c>
      <c r="F588" s="124">
        <v>0.31</v>
      </c>
      <c r="G588" s="124">
        <v>0.31</v>
      </c>
      <c r="H588" s="125"/>
      <c r="L588" s="5"/>
      <c r="M588" s="5"/>
      <c r="N588" s="5"/>
      <c r="O588" s="5"/>
      <c r="P588" s="5"/>
      <c r="Q588" s="5"/>
    </row>
    <row r="589" spans="1:17" ht="15.75" customHeight="1" thickBot="1">
      <c r="A589" s="341" t="s">
        <v>47</v>
      </c>
      <c r="B589" s="342" t="s">
        <v>139</v>
      </c>
      <c r="C589" s="343">
        <f>C581+C583+C585+C587</f>
        <v>5379</v>
      </c>
      <c r="D589" s="343"/>
      <c r="E589" s="343"/>
      <c r="F589" s="343">
        <f>F581+F583+F585+F587</f>
        <v>33.44</v>
      </c>
      <c r="G589" s="343">
        <f>G581+G583+G585+G587</f>
        <v>30.139999999999997</v>
      </c>
      <c r="H589" s="343">
        <f>H581+H583+H585+H587</f>
        <v>0</v>
      </c>
      <c r="L589" s="5"/>
      <c r="M589" s="5"/>
      <c r="N589" s="5"/>
      <c r="O589" s="5"/>
      <c r="P589" s="5"/>
      <c r="Q589" s="5"/>
    </row>
    <row r="590" spans="1:17" ht="15.75" customHeight="1">
      <c r="A590" s="296"/>
      <c r="B590" s="133" t="s">
        <v>52</v>
      </c>
      <c r="C590" s="134"/>
      <c r="D590" s="134"/>
      <c r="E590" s="55" t="s">
        <v>5</v>
      </c>
      <c r="F590" s="135"/>
      <c r="G590" s="135"/>
      <c r="H590" s="136"/>
      <c r="L590" s="5"/>
      <c r="M590" s="5"/>
      <c r="N590" s="5"/>
      <c r="O590" s="5"/>
      <c r="P590" s="5"/>
      <c r="Q590" s="5"/>
    </row>
    <row r="591" spans="1:11" s="65" customFormat="1" ht="15.75" customHeight="1">
      <c r="A591" s="143">
        <v>1</v>
      </c>
      <c r="B591" s="38" t="s">
        <v>124</v>
      </c>
      <c r="C591" s="97">
        <f>SUM(C592)</f>
        <v>18</v>
      </c>
      <c r="D591" s="97"/>
      <c r="E591" s="40">
        <f>F591/C591*1000</f>
        <v>5.555555555555555</v>
      </c>
      <c r="F591" s="98">
        <f>SUM(F592)</f>
        <v>0.1</v>
      </c>
      <c r="G591" s="98">
        <f>SUM(G592)</f>
        <v>0.1</v>
      </c>
      <c r="H591" s="99">
        <f>SUM(H592)</f>
        <v>0</v>
      </c>
      <c r="J591" s="148"/>
      <c r="K591" s="66"/>
    </row>
    <row r="592" spans="1:17" ht="15.75" customHeight="1">
      <c r="A592" s="290"/>
      <c r="B592" s="49" t="s">
        <v>126</v>
      </c>
      <c r="C592" s="104">
        <v>18</v>
      </c>
      <c r="D592" s="104"/>
      <c r="E592" s="45">
        <f>F592/C592*1000</f>
        <v>5.555555555555555</v>
      </c>
      <c r="F592" s="105">
        <v>0.1</v>
      </c>
      <c r="G592" s="105">
        <v>0.1</v>
      </c>
      <c r="H592" s="106"/>
      <c r="L592" s="5"/>
      <c r="M592" s="5"/>
      <c r="N592" s="5"/>
      <c r="O592" s="5"/>
      <c r="P592" s="5"/>
      <c r="Q592" s="5"/>
    </row>
    <row r="593" spans="1:11" s="65" customFormat="1" ht="15.75" customHeight="1">
      <c r="A593" s="143">
        <v>2</v>
      </c>
      <c r="B593" s="38" t="s">
        <v>125</v>
      </c>
      <c r="C593" s="97">
        <f>C594</f>
        <v>18</v>
      </c>
      <c r="D593" s="97"/>
      <c r="E593" s="40">
        <f>F593/C593*1000</f>
        <v>11.666666666666666</v>
      </c>
      <c r="F593" s="98">
        <f>F594</f>
        <v>0.21</v>
      </c>
      <c r="G593" s="98">
        <f>G594</f>
        <v>0.21</v>
      </c>
      <c r="H593" s="99">
        <f>H594</f>
        <v>0</v>
      </c>
      <c r="K593" s="66"/>
    </row>
    <row r="594" spans="1:17" ht="15.75" customHeight="1">
      <c r="A594" s="290"/>
      <c r="B594" s="49" t="s">
        <v>99</v>
      </c>
      <c r="C594" s="104">
        <v>18</v>
      </c>
      <c r="D594" s="104"/>
      <c r="E594" s="45">
        <f>F594/C594*1000</f>
        <v>11.666666666666666</v>
      </c>
      <c r="F594" s="105">
        <v>0.21</v>
      </c>
      <c r="G594" s="105">
        <v>0.21</v>
      </c>
      <c r="H594" s="106"/>
      <c r="L594" s="5"/>
      <c r="M594" s="5"/>
      <c r="N594" s="5"/>
      <c r="O594" s="5"/>
      <c r="P594" s="5"/>
      <c r="Q594" s="5"/>
    </row>
    <row r="595" spans="1:17" ht="15.75" customHeight="1">
      <c r="A595" s="298">
        <v>3</v>
      </c>
      <c r="B595" s="107" t="s">
        <v>131</v>
      </c>
      <c r="C595" s="108">
        <f>SUM(C596:C596)</f>
        <v>40</v>
      </c>
      <c r="D595" s="108"/>
      <c r="E595" s="108"/>
      <c r="F595" s="109">
        <f>SUM(F596:F596)</f>
        <v>1.6</v>
      </c>
      <c r="G595" s="109">
        <f>SUM(G596:G596)</f>
        <v>1.6</v>
      </c>
      <c r="H595" s="110"/>
      <c r="L595" s="5"/>
      <c r="M595" s="5"/>
      <c r="N595" s="5"/>
      <c r="O595" s="5"/>
      <c r="P595" s="5"/>
      <c r="Q595" s="5"/>
    </row>
    <row r="596" spans="1:17" ht="15.75" customHeight="1">
      <c r="A596" s="297"/>
      <c r="B596" s="122" t="s">
        <v>103</v>
      </c>
      <c r="C596" s="104">
        <v>40</v>
      </c>
      <c r="D596" s="104"/>
      <c r="E596" s="45">
        <f>F596/C596*1000</f>
        <v>40</v>
      </c>
      <c r="F596" s="105">
        <v>1.6</v>
      </c>
      <c r="G596" s="105">
        <v>1.6</v>
      </c>
      <c r="H596" s="106"/>
      <c r="L596" s="5"/>
      <c r="M596" s="5"/>
      <c r="N596" s="5"/>
      <c r="O596" s="5"/>
      <c r="P596" s="5"/>
      <c r="Q596" s="5"/>
    </row>
    <row r="597" spans="1:17" ht="15.75" customHeight="1">
      <c r="A597" s="298">
        <v>4</v>
      </c>
      <c r="B597" s="107" t="s">
        <v>127</v>
      </c>
      <c r="C597" s="108">
        <f>SUM(C598)</f>
        <v>12</v>
      </c>
      <c r="D597" s="108"/>
      <c r="E597" s="72">
        <f>F597/C597*1000</f>
        <v>2.5</v>
      </c>
      <c r="F597" s="109">
        <f>SUM(F598)</f>
        <v>0.03</v>
      </c>
      <c r="G597" s="109">
        <f>SUM(G598)</f>
        <v>0.03</v>
      </c>
      <c r="H597" s="110">
        <f>SUM(H598)</f>
        <v>0</v>
      </c>
      <c r="L597" s="5"/>
      <c r="M597" s="5"/>
      <c r="N597" s="5"/>
      <c r="O597" s="5"/>
      <c r="P597" s="5"/>
      <c r="Q597" s="5"/>
    </row>
    <row r="598" spans="1:17" ht="15.75" customHeight="1">
      <c r="A598" s="297"/>
      <c r="B598" s="122" t="s">
        <v>99</v>
      </c>
      <c r="C598" s="104">
        <v>12</v>
      </c>
      <c r="D598" s="104"/>
      <c r="E598" s="45">
        <f>F598/C598*1000</f>
        <v>2.5</v>
      </c>
      <c r="F598" s="105">
        <v>0.03</v>
      </c>
      <c r="G598" s="105">
        <v>0.03</v>
      </c>
      <c r="H598" s="106"/>
      <c r="L598" s="5"/>
      <c r="M598" s="5"/>
      <c r="N598" s="5"/>
      <c r="O598" s="5"/>
      <c r="P598" s="5"/>
      <c r="Q598" s="5"/>
    </row>
    <row r="599" spans="1:17" ht="15.75" customHeight="1">
      <c r="A599" s="293">
        <v>5</v>
      </c>
      <c r="B599" s="114" t="s">
        <v>128</v>
      </c>
      <c r="C599" s="97">
        <f>SUM(C600)</f>
        <v>27</v>
      </c>
      <c r="D599" s="97"/>
      <c r="E599" s="58"/>
      <c r="F599" s="98">
        <f>SUM(F600)</f>
        <v>0.14</v>
      </c>
      <c r="G599" s="98">
        <f>SUM(G600)</f>
        <v>0.14</v>
      </c>
      <c r="H599" s="99">
        <f>SUM(H600)</f>
        <v>0</v>
      </c>
      <c r="L599" s="5"/>
      <c r="M599" s="5"/>
      <c r="N599" s="5"/>
      <c r="O599" s="5"/>
      <c r="P599" s="5"/>
      <c r="Q599" s="5"/>
    </row>
    <row r="600" spans="1:17" ht="15.75" customHeight="1">
      <c r="A600" s="297"/>
      <c r="B600" s="49" t="s">
        <v>99</v>
      </c>
      <c r="C600" s="104">
        <v>27</v>
      </c>
      <c r="D600" s="104"/>
      <c r="E600" s="45">
        <f>F600/C600*1000</f>
        <v>5.185185185185186</v>
      </c>
      <c r="F600" s="105">
        <v>0.14</v>
      </c>
      <c r="G600" s="105">
        <v>0.14</v>
      </c>
      <c r="H600" s="106"/>
      <c r="L600" s="5"/>
      <c r="M600" s="5"/>
      <c r="N600" s="5"/>
      <c r="O600" s="5"/>
      <c r="P600" s="5"/>
      <c r="Q600" s="5"/>
    </row>
    <row r="601" spans="1:17" ht="15" customHeight="1">
      <c r="A601" s="291">
        <v>6</v>
      </c>
      <c r="B601" s="50" t="s">
        <v>129</v>
      </c>
      <c r="C601" s="108">
        <f>SUM(C602)</f>
        <v>60</v>
      </c>
      <c r="D601" s="108"/>
      <c r="E601" s="72">
        <f>F601/C601*1000</f>
        <v>2.5</v>
      </c>
      <c r="F601" s="109">
        <f>SUM(F602)</f>
        <v>0.15</v>
      </c>
      <c r="G601" s="109">
        <f>SUM(G602)</f>
        <v>0.15</v>
      </c>
      <c r="H601" s="110">
        <f>SUM(H602)</f>
        <v>0</v>
      </c>
      <c r="J601" s="103"/>
      <c r="L601" s="5"/>
      <c r="M601" s="5"/>
      <c r="N601" s="5"/>
      <c r="O601" s="5"/>
      <c r="P601" s="5"/>
      <c r="Q601" s="5"/>
    </row>
    <row r="602" spans="1:17" ht="15" customHeight="1" thickBot="1">
      <c r="A602" s="292"/>
      <c r="B602" s="34" t="s">
        <v>99</v>
      </c>
      <c r="C602" s="111">
        <v>60</v>
      </c>
      <c r="D602" s="111"/>
      <c r="E602" s="52">
        <f>F602/C602*1000</f>
        <v>2.5</v>
      </c>
      <c r="F602" s="112">
        <v>0.15</v>
      </c>
      <c r="G602" s="112">
        <v>0.15</v>
      </c>
      <c r="H602" s="113"/>
      <c r="L602" s="5"/>
      <c r="M602" s="5"/>
      <c r="N602" s="5"/>
      <c r="O602" s="5"/>
      <c r="P602" s="5"/>
      <c r="Q602" s="5"/>
    </row>
    <row r="603" spans="1:17" ht="15.75" customHeight="1" thickBot="1">
      <c r="A603" s="348" t="s">
        <v>47</v>
      </c>
      <c r="B603" s="349" t="s">
        <v>138</v>
      </c>
      <c r="C603" s="350">
        <f>C591+C593+C595+C597+C599+C601</f>
        <v>175</v>
      </c>
      <c r="D603" s="350"/>
      <c r="E603" s="350"/>
      <c r="F603" s="350">
        <f>F591+F593+F595+F597+F599+F601</f>
        <v>2.23</v>
      </c>
      <c r="G603" s="350">
        <f>G591+G593+G595+G597+G599+G601</f>
        <v>2.23</v>
      </c>
      <c r="H603" s="351">
        <f>H591+H593+H595+H597+H599+H601</f>
        <v>0</v>
      </c>
      <c r="L603" s="5"/>
      <c r="M603" s="5"/>
      <c r="N603" s="5"/>
      <c r="O603" s="5"/>
      <c r="P603" s="5"/>
      <c r="Q603" s="5"/>
    </row>
    <row r="604" spans="1:17" ht="15.75" customHeight="1" thickBot="1">
      <c r="A604" s="352" t="s">
        <v>175</v>
      </c>
      <c r="B604" s="353" t="s">
        <v>12</v>
      </c>
      <c r="C604" s="354">
        <f>C579+C589+C603</f>
        <v>8755</v>
      </c>
      <c r="D604" s="354"/>
      <c r="E604" s="354"/>
      <c r="F604" s="354">
        <f>F579+F589+F603</f>
        <v>166.87199999999999</v>
      </c>
      <c r="G604" s="354">
        <f>G579+G589+G603</f>
        <v>162.12299999999996</v>
      </c>
      <c r="H604" s="355">
        <f>H579+H589+H603</f>
        <v>0</v>
      </c>
      <c r="L604" s="5"/>
      <c r="M604" s="5"/>
      <c r="N604" s="5"/>
      <c r="O604" s="5"/>
      <c r="P604" s="5"/>
      <c r="Q604" s="5"/>
    </row>
    <row r="605" spans="1:8" ht="15.75" customHeight="1">
      <c r="A605" s="299" t="s">
        <v>110</v>
      </c>
      <c r="B605" s="150" t="s">
        <v>44</v>
      </c>
      <c r="C605" s="139"/>
      <c r="D605" s="139"/>
      <c r="E605" s="151"/>
      <c r="F605" s="140"/>
      <c r="G605" s="140"/>
      <c r="H605" s="141"/>
    </row>
    <row r="606" spans="1:15" ht="15.75" customHeight="1">
      <c r="A606" s="300"/>
      <c r="B606" s="153" t="s">
        <v>54</v>
      </c>
      <c r="C606" s="154"/>
      <c r="D606" s="154"/>
      <c r="E606" s="155"/>
      <c r="F606" s="156"/>
      <c r="G606" s="156"/>
      <c r="H606" s="157"/>
      <c r="K606" s="103"/>
      <c r="L606" s="103"/>
      <c r="M606" s="103"/>
      <c r="N606" s="103"/>
      <c r="O606" s="103"/>
    </row>
    <row r="607" spans="1:17" ht="15.75" customHeight="1">
      <c r="A607" s="143">
        <v>1</v>
      </c>
      <c r="B607" s="38" t="s">
        <v>94</v>
      </c>
      <c r="C607" s="98">
        <f>SUM(C608)</f>
        <v>40</v>
      </c>
      <c r="D607" s="97"/>
      <c r="E607" s="40">
        <f>F607/C607*1000</f>
        <v>11</v>
      </c>
      <c r="F607" s="98">
        <f>SUM(F608)</f>
        <v>0.44</v>
      </c>
      <c r="G607" s="98">
        <f>SUM(G608)</f>
        <v>0.44</v>
      </c>
      <c r="H607" s="99">
        <f>SUM(H608)</f>
        <v>0</v>
      </c>
      <c r="K607" s="5"/>
      <c r="L607" s="5"/>
      <c r="N607" s="5"/>
      <c r="O607" s="5"/>
      <c r="P607" s="5"/>
      <c r="Q607" s="5"/>
    </row>
    <row r="608" spans="1:17" ht="15.75" customHeight="1">
      <c r="A608" s="290"/>
      <c r="B608" s="29" t="s">
        <v>103</v>
      </c>
      <c r="C608" s="104">
        <v>40</v>
      </c>
      <c r="D608" s="104"/>
      <c r="E608" s="45">
        <f>F608/C608*1000</f>
        <v>11</v>
      </c>
      <c r="F608" s="105">
        <v>0.44</v>
      </c>
      <c r="G608" s="105">
        <v>0.44</v>
      </c>
      <c r="H608" s="106"/>
      <c r="J608" s="103"/>
      <c r="K608" s="5"/>
      <c r="L608" s="5"/>
      <c r="N608" s="5"/>
      <c r="O608" s="5"/>
      <c r="P608" s="5"/>
      <c r="Q608" s="5"/>
    </row>
    <row r="609" spans="1:17" ht="15.75" customHeight="1">
      <c r="A609" s="143">
        <v>2</v>
      </c>
      <c r="B609" s="38" t="s">
        <v>132</v>
      </c>
      <c r="C609" s="97">
        <f>SUM(C610)</f>
        <v>55</v>
      </c>
      <c r="D609" s="97"/>
      <c r="E609" s="40">
        <f>F609/C609*1000</f>
        <v>22</v>
      </c>
      <c r="F609" s="98">
        <f>SUM(F610)</f>
        <v>1.21</v>
      </c>
      <c r="G609" s="98">
        <f>SUM(G610)</f>
        <v>1.21</v>
      </c>
      <c r="H609" s="99">
        <f>SUM(H610)</f>
        <v>0</v>
      </c>
      <c r="K609" s="5"/>
      <c r="L609" s="5"/>
      <c r="M609" s="5"/>
      <c r="N609" s="5"/>
      <c r="O609" s="5"/>
      <c r="P609" s="5"/>
      <c r="Q609" s="5"/>
    </row>
    <row r="610" spans="1:17" ht="15.75" customHeight="1">
      <c r="A610" s="290"/>
      <c r="B610" s="29" t="s">
        <v>103</v>
      </c>
      <c r="C610" s="104">
        <v>55</v>
      </c>
      <c r="D610" s="104"/>
      <c r="E610" s="45">
        <f>F610/C610*1000</f>
        <v>22</v>
      </c>
      <c r="F610" s="105">
        <v>1.21</v>
      </c>
      <c r="G610" s="105">
        <v>1.21</v>
      </c>
      <c r="H610" s="106"/>
      <c r="K610" s="5"/>
      <c r="L610" s="5"/>
      <c r="M610" s="5"/>
      <c r="N610" s="5"/>
      <c r="O610" s="5"/>
      <c r="P610" s="5"/>
      <c r="Q610" s="5"/>
    </row>
    <row r="611" spans="1:17" ht="15.75" customHeight="1">
      <c r="A611" s="143">
        <v>3</v>
      </c>
      <c r="B611" s="114" t="s">
        <v>96</v>
      </c>
      <c r="C611" s="98">
        <f>SUM(C612:C612)</f>
        <v>0</v>
      </c>
      <c r="D611" s="97"/>
      <c r="E611" s="159" t="e">
        <f>F611/C611*1000</f>
        <v>#DIV/0!</v>
      </c>
      <c r="F611" s="98">
        <f>SUM(F612:F612)</f>
        <v>2.85</v>
      </c>
      <c r="G611" s="98">
        <f>SUM(G612:G612)</f>
        <v>2.295</v>
      </c>
      <c r="H611" s="99">
        <f>SUM(H612:H612)</f>
        <v>0</v>
      </c>
      <c r="K611" s="5"/>
      <c r="L611" s="5"/>
      <c r="M611" s="5"/>
      <c r="N611" s="5"/>
      <c r="O611" s="5"/>
      <c r="P611" s="5"/>
      <c r="Q611" s="5"/>
    </row>
    <row r="612" spans="1:17" ht="15.75" customHeight="1">
      <c r="A612" s="289"/>
      <c r="B612" s="29" t="s">
        <v>102</v>
      </c>
      <c r="C612" s="100"/>
      <c r="D612" s="100"/>
      <c r="E612" s="31"/>
      <c r="F612" s="101">
        <v>2.85</v>
      </c>
      <c r="G612" s="101">
        <v>2.295</v>
      </c>
      <c r="H612" s="102"/>
      <c r="M612" s="5"/>
      <c r="N612" s="5"/>
      <c r="O612" s="5"/>
      <c r="P612" s="5"/>
      <c r="Q612" s="5"/>
    </row>
    <row r="613" spans="1:17" ht="15.75" customHeight="1">
      <c r="A613" s="293">
        <v>4</v>
      </c>
      <c r="B613" s="38" t="s">
        <v>18</v>
      </c>
      <c r="C613" s="97">
        <f>SUM(C614:C615)</f>
        <v>144</v>
      </c>
      <c r="D613" s="97"/>
      <c r="E613" s="40">
        <f>F613/C613*1000</f>
        <v>28.326388888888886</v>
      </c>
      <c r="F613" s="98">
        <f>SUM(F614:F615)</f>
        <v>4.079</v>
      </c>
      <c r="G613" s="98">
        <f>SUM(G614:G615)</f>
        <v>1.119</v>
      </c>
      <c r="H613" s="99">
        <f>SUM(H614:H615)</f>
        <v>0</v>
      </c>
      <c r="M613" s="5"/>
      <c r="N613" s="5"/>
      <c r="O613" s="5"/>
      <c r="P613" s="5"/>
      <c r="Q613" s="5"/>
    </row>
    <row r="614" spans="1:17" ht="15.75" customHeight="1">
      <c r="A614" s="289"/>
      <c r="B614" s="29" t="s">
        <v>102</v>
      </c>
      <c r="C614" s="100"/>
      <c r="D614" s="100"/>
      <c r="E614" s="31"/>
      <c r="F614" s="101">
        <v>2.96</v>
      </c>
      <c r="G614" s="101">
        <v>0</v>
      </c>
      <c r="H614" s="102"/>
      <c r="M614" s="5"/>
      <c r="N614" s="5"/>
      <c r="O614" s="5"/>
      <c r="P614" s="5"/>
      <c r="Q614" s="5"/>
    </row>
    <row r="615" spans="1:17" ht="15.75" customHeight="1">
      <c r="A615" s="290"/>
      <c r="B615" s="49" t="s">
        <v>104</v>
      </c>
      <c r="C615" s="104">
        <v>144</v>
      </c>
      <c r="D615" s="104"/>
      <c r="E615" s="45">
        <f>F615/C615*1000</f>
        <v>7.770833333333334</v>
      </c>
      <c r="F615" s="105">
        <v>1.119</v>
      </c>
      <c r="G615" s="105">
        <v>1.119</v>
      </c>
      <c r="H615" s="106"/>
      <c r="M615" s="5"/>
      <c r="N615" s="5"/>
      <c r="O615" s="5"/>
      <c r="P615" s="5"/>
      <c r="Q615" s="5"/>
    </row>
    <row r="616" spans="1:17" ht="15.75" customHeight="1">
      <c r="A616" s="293">
        <v>5</v>
      </c>
      <c r="B616" s="114" t="s">
        <v>49</v>
      </c>
      <c r="C616" s="117">
        <f>SUM(C617:C617)</f>
        <v>120</v>
      </c>
      <c r="D616" s="117"/>
      <c r="E616" s="40">
        <f>F616/C616*1000</f>
        <v>1.25</v>
      </c>
      <c r="F616" s="137">
        <f>SUM(F617:F617)</f>
        <v>0.15</v>
      </c>
      <c r="G616" s="137">
        <f>SUM(G617:G617)</f>
        <v>0.15</v>
      </c>
      <c r="H616" s="138">
        <f>SUM(H617:H617)</f>
        <v>0</v>
      </c>
      <c r="M616" s="5"/>
      <c r="N616" s="5"/>
      <c r="O616" s="5"/>
      <c r="P616" s="5"/>
      <c r="Q616" s="5"/>
    </row>
    <row r="617" spans="1:17" ht="15.75" customHeight="1">
      <c r="A617" s="289"/>
      <c r="B617" s="29" t="s">
        <v>99</v>
      </c>
      <c r="C617" s="100">
        <v>120</v>
      </c>
      <c r="D617" s="100"/>
      <c r="E617" s="31">
        <f>F617/C617*1000</f>
        <v>1.25</v>
      </c>
      <c r="F617" s="101">
        <v>0.15</v>
      </c>
      <c r="G617" s="101">
        <v>0.15</v>
      </c>
      <c r="H617" s="102"/>
      <c r="M617" s="5"/>
      <c r="N617" s="5"/>
      <c r="O617" s="5"/>
      <c r="P617" s="5"/>
      <c r="Q617" s="5"/>
    </row>
    <row r="618" spans="1:17" ht="15.75" customHeight="1">
      <c r="A618" s="143">
        <v>6</v>
      </c>
      <c r="B618" s="114" t="s">
        <v>50</v>
      </c>
      <c r="C618" s="117">
        <f>SUM(C619:C619)</f>
        <v>0</v>
      </c>
      <c r="D618" s="117"/>
      <c r="E618" s="145"/>
      <c r="F618" s="137">
        <f>SUM(F619:F619)</f>
        <v>0.655</v>
      </c>
      <c r="G618" s="137">
        <f>SUM(G619:G619)</f>
        <v>0.655</v>
      </c>
      <c r="H618" s="138">
        <f>SUM(H619:H619)</f>
        <v>0</v>
      </c>
      <c r="N618" s="5"/>
      <c r="O618" s="5"/>
      <c r="P618" s="5"/>
      <c r="Q618" s="5"/>
    </row>
    <row r="619" spans="1:17" ht="15.75" customHeight="1">
      <c r="A619" s="291"/>
      <c r="B619" s="163" t="s">
        <v>102</v>
      </c>
      <c r="C619" s="164"/>
      <c r="D619" s="164"/>
      <c r="E619" s="165"/>
      <c r="F619" s="166">
        <v>0.655</v>
      </c>
      <c r="G619" s="166">
        <v>0.655</v>
      </c>
      <c r="H619" s="167"/>
      <c r="I619" s="103"/>
      <c r="J619" s="103"/>
      <c r="N619" s="5"/>
      <c r="O619" s="5"/>
      <c r="P619" s="5"/>
      <c r="Q619" s="5"/>
    </row>
    <row r="620" spans="1:17" ht="15.75" customHeight="1">
      <c r="A620" s="143">
        <v>7</v>
      </c>
      <c r="B620" s="114" t="s">
        <v>113</v>
      </c>
      <c r="C620" s="117">
        <f>SUM(C621:C621)</f>
        <v>0</v>
      </c>
      <c r="D620" s="117"/>
      <c r="E620" s="145"/>
      <c r="F620" s="137">
        <f>SUM(F621:F621)</f>
        <v>0.374</v>
      </c>
      <c r="G620" s="137">
        <f>SUM(G621:G621)</f>
        <v>0.374</v>
      </c>
      <c r="H620" s="138">
        <f>SUM(H621:H621)</f>
        <v>0</v>
      </c>
      <c r="N620" s="5"/>
      <c r="O620" s="5"/>
      <c r="P620" s="5"/>
      <c r="Q620" s="5"/>
    </row>
    <row r="621" spans="1:17" ht="15.75" customHeight="1">
      <c r="A621" s="294"/>
      <c r="B621" s="34" t="s">
        <v>159</v>
      </c>
      <c r="C621" s="111"/>
      <c r="D621" s="111"/>
      <c r="E621" s="31"/>
      <c r="F621" s="112">
        <v>0.374</v>
      </c>
      <c r="G621" s="112">
        <v>0.374</v>
      </c>
      <c r="H621" s="113"/>
      <c r="N621" s="5"/>
      <c r="O621" s="5"/>
      <c r="P621" s="5"/>
      <c r="Q621" s="5"/>
    </row>
    <row r="622" spans="1:17" ht="15.75" customHeight="1">
      <c r="A622" s="293">
        <v>8</v>
      </c>
      <c r="B622" s="114" t="s">
        <v>20</v>
      </c>
      <c r="C622" s="97">
        <f>SUM(C623:C625)</f>
        <v>1270</v>
      </c>
      <c r="D622" s="97"/>
      <c r="E622" s="40"/>
      <c r="F622" s="98">
        <f>SUM(F623:F625)</f>
        <v>101.89999999999999</v>
      </c>
      <c r="G622" s="98">
        <f>SUM(G623:G625)</f>
        <v>61.099999999999994</v>
      </c>
      <c r="H622" s="99">
        <f>SUM(H623:H625)</f>
        <v>0</v>
      </c>
      <c r="N622" s="5"/>
      <c r="O622" s="5"/>
      <c r="P622" s="5"/>
      <c r="Q622" s="5"/>
    </row>
    <row r="623" spans="1:17" ht="15.75" customHeight="1">
      <c r="A623" s="289"/>
      <c r="B623" s="29" t="s">
        <v>99</v>
      </c>
      <c r="C623" s="100">
        <v>420</v>
      </c>
      <c r="D623" s="100"/>
      <c r="E623" s="62">
        <f>F623/C623*1000</f>
        <v>40</v>
      </c>
      <c r="F623" s="101">
        <v>16.8</v>
      </c>
      <c r="G623" s="101">
        <v>16.8</v>
      </c>
      <c r="H623" s="102"/>
      <c r="N623" s="5"/>
      <c r="O623" s="5"/>
      <c r="P623" s="5"/>
      <c r="Q623" s="5"/>
    </row>
    <row r="624" spans="1:17" ht="15.75" customHeight="1">
      <c r="A624" s="289"/>
      <c r="B624" s="29" t="s">
        <v>102</v>
      </c>
      <c r="C624" s="100"/>
      <c r="D624" s="100"/>
      <c r="E624" s="31"/>
      <c r="F624" s="101">
        <v>44.3</v>
      </c>
      <c r="G624" s="101">
        <v>44.3</v>
      </c>
      <c r="H624" s="102"/>
      <c r="N624" s="5"/>
      <c r="O624" s="5"/>
      <c r="P624" s="5"/>
      <c r="Q624" s="5"/>
    </row>
    <row r="625" spans="1:17" ht="15.75" customHeight="1">
      <c r="A625" s="289"/>
      <c r="B625" s="29" t="s">
        <v>103</v>
      </c>
      <c r="C625" s="100">
        <v>850</v>
      </c>
      <c r="D625" s="100"/>
      <c r="E625" s="31">
        <f>F625/C625*1000</f>
        <v>47.99999999999999</v>
      </c>
      <c r="F625" s="101">
        <v>40.8</v>
      </c>
      <c r="G625" s="101"/>
      <c r="H625" s="102"/>
      <c r="K625" s="103"/>
      <c r="L625" s="103"/>
      <c r="N625" s="5"/>
      <c r="O625" s="5"/>
      <c r="P625" s="5"/>
      <c r="Q625" s="5"/>
    </row>
    <row r="626" spans="1:17" ht="15.75" customHeight="1">
      <c r="A626" s="293">
        <v>9</v>
      </c>
      <c r="B626" s="114" t="s">
        <v>51</v>
      </c>
      <c r="C626" s="97">
        <f>SUM(C627:C627)</f>
        <v>0</v>
      </c>
      <c r="D626" s="97"/>
      <c r="E626" s="40"/>
      <c r="F626" s="98">
        <f>SUM(F627:F627)</f>
        <v>5.3</v>
      </c>
      <c r="G626" s="98">
        <f>SUM(G627:G627)</f>
        <v>2.7</v>
      </c>
      <c r="H626" s="99">
        <f>SUM(H627:H627)</f>
        <v>0</v>
      </c>
      <c r="N626" s="5"/>
      <c r="O626" s="5"/>
      <c r="P626" s="5"/>
      <c r="Q626" s="5"/>
    </row>
    <row r="627" spans="1:17" ht="15.75" customHeight="1" thickBot="1">
      <c r="A627" s="289"/>
      <c r="B627" s="29" t="s">
        <v>102</v>
      </c>
      <c r="C627" s="100"/>
      <c r="D627" s="100"/>
      <c r="E627" s="31"/>
      <c r="F627" s="101">
        <v>5.3</v>
      </c>
      <c r="G627" s="101">
        <v>2.7</v>
      </c>
      <c r="H627" s="102"/>
      <c r="N627" s="5"/>
      <c r="O627" s="5"/>
      <c r="P627" s="5"/>
      <c r="Q627" s="5"/>
    </row>
    <row r="628" spans="1:17" ht="15.75" customHeight="1" thickBot="1">
      <c r="A628" s="344" t="s">
        <v>199</v>
      </c>
      <c r="B628" s="345" t="s">
        <v>137</v>
      </c>
      <c r="C628" s="356"/>
      <c r="D628" s="356"/>
      <c r="E628" s="356"/>
      <c r="F628" s="357">
        <f>F607+F609+F611+F613+F616+F618+F620+F622+F626</f>
        <v>116.95799999999998</v>
      </c>
      <c r="G628" s="357">
        <f>G607+G609+G611+G613+G616+G618+G620+G622+G626</f>
        <v>70.04299999999999</v>
      </c>
      <c r="H628" s="356">
        <f>H607+H609+H611+H613+H616+H618+H620+H622+H626</f>
        <v>0</v>
      </c>
      <c r="Q628" s="5"/>
    </row>
    <row r="629" spans="1:17" ht="15.75" customHeight="1">
      <c r="A629" s="296"/>
      <c r="B629" s="133" t="s">
        <v>55</v>
      </c>
      <c r="C629" s="134"/>
      <c r="D629" s="134"/>
      <c r="E629" s="55"/>
      <c r="F629" s="135"/>
      <c r="G629" s="135"/>
      <c r="H629" s="136"/>
      <c r="N629" s="5"/>
      <c r="O629" s="5"/>
      <c r="P629" s="5"/>
      <c r="Q629" s="5"/>
    </row>
    <row r="630" spans="1:17" ht="15.75" customHeight="1">
      <c r="A630" s="143">
        <v>1</v>
      </c>
      <c r="B630" s="114" t="s">
        <v>33</v>
      </c>
      <c r="C630" s="97"/>
      <c r="D630" s="97"/>
      <c r="E630" s="40"/>
      <c r="F630" s="98">
        <f>SUM(F631:F631)</f>
        <v>4.45</v>
      </c>
      <c r="G630" s="98">
        <f>SUM(G631:G631)</f>
        <v>0</v>
      </c>
      <c r="H630" s="99">
        <f>SUM(H631:H631)</f>
        <v>0</v>
      </c>
      <c r="K630" s="5"/>
      <c r="L630" s="5"/>
      <c r="M630" s="5"/>
      <c r="N630" s="5"/>
      <c r="O630" s="5"/>
      <c r="P630" s="5"/>
      <c r="Q630" s="5"/>
    </row>
    <row r="631" spans="1:17" ht="15.75" customHeight="1">
      <c r="A631" s="289"/>
      <c r="B631" s="29" t="s">
        <v>102</v>
      </c>
      <c r="C631" s="100"/>
      <c r="D631" s="100"/>
      <c r="E631" s="31"/>
      <c r="F631" s="101">
        <v>4.45</v>
      </c>
      <c r="G631" s="101"/>
      <c r="H631" s="102"/>
      <c r="J631" s="103"/>
      <c r="K631" s="5"/>
      <c r="L631" s="5"/>
      <c r="M631" s="5"/>
      <c r="N631" s="5"/>
      <c r="O631" s="5"/>
      <c r="P631" s="5"/>
      <c r="Q631" s="5"/>
    </row>
    <row r="632" spans="1:17" ht="15.75" customHeight="1">
      <c r="A632" s="143">
        <v>2</v>
      </c>
      <c r="B632" s="114" t="s">
        <v>144</v>
      </c>
      <c r="C632" s="97"/>
      <c r="D632" s="97"/>
      <c r="E632" s="40"/>
      <c r="F632" s="98">
        <f>SUM(F633:F635)</f>
        <v>1.4480000000000002</v>
      </c>
      <c r="G632" s="98">
        <f>SUM(G633:G635)</f>
        <v>0.098</v>
      </c>
      <c r="H632" s="99">
        <f>SUM(H633:H635)</f>
        <v>0</v>
      </c>
      <c r="K632" s="5"/>
      <c r="L632" s="5"/>
      <c r="M632" s="5"/>
      <c r="N632" s="5"/>
      <c r="O632" s="5"/>
      <c r="P632" s="5"/>
      <c r="Q632" s="5"/>
    </row>
    <row r="633" spans="1:17" ht="15.75" customHeight="1">
      <c r="A633" s="291"/>
      <c r="B633" s="163" t="s">
        <v>102</v>
      </c>
      <c r="C633" s="160"/>
      <c r="D633" s="160"/>
      <c r="E633" s="62"/>
      <c r="F633" s="135">
        <v>1.35</v>
      </c>
      <c r="G633" s="161"/>
      <c r="H633" s="162"/>
      <c r="K633" s="5"/>
      <c r="L633" s="5"/>
      <c r="M633" s="5"/>
      <c r="N633" s="5"/>
      <c r="O633" s="5"/>
      <c r="P633" s="5"/>
      <c r="Q633" s="5"/>
    </row>
    <row r="634" spans="1:17" ht="15.75" customHeight="1">
      <c r="A634" s="289"/>
      <c r="B634" s="29" t="s">
        <v>182</v>
      </c>
      <c r="C634" s="100">
        <v>49</v>
      </c>
      <c r="D634" s="100"/>
      <c r="E634" s="31">
        <f>F634/C634*1000</f>
        <v>2</v>
      </c>
      <c r="F634" s="265">
        <v>0.098</v>
      </c>
      <c r="G634" s="101">
        <v>0.098</v>
      </c>
      <c r="H634" s="102"/>
      <c r="K634" s="5"/>
      <c r="L634" s="5"/>
      <c r="M634" s="5"/>
      <c r="N634" s="5"/>
      <c r="O634" s="5"/>
      <c r="P634" s="5"/>
      <c r="Q634" s="5"/>
    </row>
    <row r="635" spans="1:17" ht="15.75" customHeight="1">
      <c r="A635" s="290"/>
      <c r="B635" s="49"/>
      <c r="C635" s="104"/>
      <c r="D635" s="104"/>
      <c r="E635" s="45"/>
      <c r="F635" s="130"/>
      <c r="G635" s="105"/>
      <c r="H635" s="106"/>
      <c r="I635" s="103"/>
      <c r="J635" s="103"/>
      <c r="K635" s="5"/>
      <c r="L635" s="5"/>
      <c r="M635" s="5"/>
      <c r="N635" s="5"/>
      <c r="O635" s="5"/>
      <c r="P635" s="5"/>
      <c r="Q635" s="5"/>
    </row>
    <row r="636" spans="1:17" ht="15.75" customHeight="1">
      <c r="A636" s="143">
        <v>3</v>
      </c>
      <c r="B636" s="114" t="s">
        <v>140</v>
      </c>
      <c r="C636" s="97"/>
      <c r="D636" s="97"/>
      <c r="E636" s="40"/>
      <c r="F636" s="98">
        <f>SUM(F637:F637)</f>
        <v>0.25</v>
      </c>
      <c r="G636" s="98">
        <f>SUM(G637:G637)</f>
        <v>0</v>
      </c>
      <c r="H636" s="99">
        <f>SUM(H637:H637)</f>
        <v>0</v>
      </c>
      <c r="J636" s="6"/>
      <c r="K636" s="5"/>
      <c r="L636" s="5"/>
      <c r="M636" s="5"/>
      <c r="N636" s="5"/>
      <c r="O636" s="5"/>
      <c r="P636" s="5"/>
      <c r="Q636" s="5"/>
    </row>
    <row r="637" spans="1:17" ht="15.75" customHeight="1">
      <c r="A637" s="290"/>
      <c r="B637" s="29" t="s">
        <v>102</v>
      </c>
      <c r="C637" s="100"/>
      <c r="D637" s="100"/>
      <c r="E637" s="31"/>
      <c r="F637" s="101">
        <v>0.25</v>
      </c>
      <c r="G637" s="101"/>
      <c r="H637" s="102"/>
      <c r="K637" s="5"/>
      <c r="L637" s="5"/>
      <c r="M637" s="5"/>
      <c r="N637" s="5"/>
      <c r="O637" s="5"/>
      <c r="P637" s="5"/>
      <c r="Q637" s="5"/>
    </row>
    <row r="638" spans="1:17" ht="15.75" customHeight="1">
      <c r="A638" s="143">
        <v>4</v>
      </c>
      <c r="B638" s="114" t="s">
        <v>24</v>
      </c>
      <c r="C638" s="97"/>
      <c r="D638" s="97"/>
      <c r="E638" s="40"/>
      <c r="F638" s="98">
        <f>SUM(F639:F640)</f>
        <v>20.758</v>
      </c>
      <c r="G638" s="98">
        <f>SUM(G639:G640)</f>
        <v>15.158</v>
      </c>
      <c r="H638" s="99">
        <f>SUM(H639:H640)</f>
        <v>0</v>
      </c>
      <c r="K638" s="5"/>
      <c r="L638" s="5"/>
      <c r="M638" s="5"/>
      <c r="N638" s="5"/>
      <c r="O638" s="5"/>
      <c r="P638" s="5"/>
      <c r="Q638" s="5"/>
    </row>
    <row r="639" spans="1:17" ht="15.75" customHeight="1">
      <c r="A639" s="289"/>
      <c r="B639" s="29" t="s">
        <v>101</v>
      </c>
      <c r="C639" s="118">
        <v>1550</v>
      </c>
      <c r="D639" s="118"/>
      <c r="E639" s="31">
        <f>F639/C639*1000</f>
        <v>9.779354838709677</v>
      </c>
      <c r="F639" s="120">
        <v>15.158</v>
      </c>
      <c r="G639" s="120">
        <v>15.158</v>
      </c>
      <c r="H639" s="121"/>
      <c r="K639" s="5"/>
      <c r="L639" s="5"/>
      <c r="M639" s="5"/>
      <c r="N639" s="5"/>
      <c r="O639" s="5"/>
      <c r="P639" s="5"/>
      <c r="Q639" s="5"/>
    </row>
    <row r="640" spans="1:17" ht="15.75" customHeight="1">
      <c r="A640" s="289"/>
      <c r="B640" s="29" t="s">
        <v>102</v>
      </c>
      <c r="C640" s="100"/>
      <c r="D640" s="100"/>
      <c r="E640" s="31"/>
      <c r="F640" s="101">
        <v>5.6</v>
      </c>
      <c r="G640" s="101"/>
      <c r="H640" s="102"/>
      <c r="K640" s="5"/>
      <c r="L640" s="5"/>
      <c r="M640" s="5"/>
      <c r="N640" s="5"/>
      <c r="O640" s="5"/>
      <c r="P640" s="5"/>
      <c r="Q640" s="5"/>
    </row>
    <row r="641" spans="1:17" ht="15.75" customHeight="1">
      <c r="A641" s="143">
        <v>5</v>
      </c>
      <c r="B641" s="114" t="s">
        <v>63</v>
      </c>
      <c r="C641" s="97"/>
      <c r="D641" s="97"/>
      <c r="E641" s="40"/>
      <c r="F641" s="98">
        <f>SUM(F642:F642)</f>
        <v>0.3</v>
      </c>
      <c r="G641" s="98">
        <f>SUM(G642:G642)</f>
        <v>0</v>
      </c>
      <c r="H641" s="99">
        <f>SUM(H642:H642)</f>
        <v>0</v>
      </c>
      <c r="K641" s="5"/>
      <c r="L641" s="5"/>
      <c r="M641" s="5"/>
      <c r="N641" s="5"/>
      <c r="O641" s="5"/>
      <c r="P641" s="5"/>
      <c r="Q641" s="5"/>
    </row>
    <row r="642" spans="1:17" ht="15.75" customHeight="1">
      <c r="A642" s="289"/>
      <c r="B642" s="29" t="s">
        <v>102</v>
      </c>
      <c r="C642" s="100"/>
      <c r="D642" s="100"/>
      <c r="E642" s="31"/>
      <c r="F642" s="101">
        <v>0.3</v>
      </c>
      <c r="G642" s="101"/>
      <c r="H642" s="102"/>
      <c r="K642" s="5"/>
      <c r="L642" s="5"/>
      <c r="M642" s="5"/>
      <c r="N642" s="5"/>
      <c r="O642" s="5"/>
      <c r="P642" s="5"/>
      <c r="Q642" s="5"/>
    </row>
    <row r="643" spans="1:17" ht="15.75" customHeight="1">
      <c r="A643" s="293">
        <v>6</v>
      </c>
      <c r="B643" s="114" t="s">
        <v>66</v>
      </c>
      <c r="C643" s="97"/>
      <c r="D643" s="97"/>
      <c r="E643" s="40"/>
      <c r="F643" s="98">
        <f>SUM(F644:F644)</f>
        <v>2.385</v>
      </c>
      <c r="G643" s="98">
        <f>SUM(G644:G644)</f>
        <v>2.37</v>
      </c>
      <c r="H643" s="99">
        <f>SUM(H644:H644)</f>
        <v>0</v>
      </c>
      <c r="K643" s="5"/>
      <c r="L643" s="5"/>
      <c r="M643" s="5"/>
      <c r="N643" s="5"/>
      <c r="O643" s="5"/>
      <c r="P643" s="5"/>
      <c r="Q643" s="5"/>
    </row>
    <row r="644" spans="1:17" ht="15.75" customHeight="1">
      <c r="A644" s="294"/>
      <c r="B644" s="34" t="s">
        <v>116</v>
      </c>
      <c r="C644" s="111">
        <v>238</v>
      </c>
      <c r="D644" s="111"/>
      <c r="E644" s="55">
        <f>F644/C644*1000</f>
        <v>10.021008403361344</v>
      </c>
      <c r="F644" s="112">
        <v>2.385</v>
      </c>
      <c r="G644" s="112">
        <v>2.37</v>
      </c>
      <c r="H644" s="113"/>
      <c r="K644" s="5"/>
      <c r="L644" s="5"/>
      <c r="M644" s="5"/>
      <c r="N644" s="5"/>
      <c r="O644" s="5"/>
      <c r="P644" s="5"/>
      <c r="Q644" s="5"/>
    </row>
    <row r="645" spans="1:17" ht="15.75" customHeight="1">
      <c r="A645" s="293">
        <v>7</v>
      </c>
      <c r="B645" s="114" t="s">
        <v>36</v>
      </c>
      <c r="C645" s="117"/>
      <c r="D645" s="117"/>
      <c r="E645" s="40"/>
      <c r="F645" s="137">
        <f>SUM(F646:F648)</f>
        <v>6.798</v>
      </c>
      <c r="G645" s="137">
        <f>SUM(G646:G648)</f>
        <v>5.404</v>
      </c>
      <c r="H645" s="99">
        <f>SUM(H646:H648)</f>
        <v>0</v>
      </c>
      <c r="K645" s="5"/>
      <c r="L645" s="5"/>
      <c r="M645" s="5"/>
      <c r="N645" s="5"/>
      <c r="O645" s="5"/>
      <c r="P645" s="5"/>
      <c r="Q645" s="5"/>
    </row>
    <row r="646" spans="1:17" ht="15.75" customHeight="1">
      <c r="A646" s="289"/>
      <c r="B646" s="29" t="s">
        <v>99</v>
      </c>
      <c r="C646" s="100">
        <v>10</v>
      </c>
      <c r="D646" s="100"/>
      <c r="E646" s="31">
        <f>F646/C646*1000</f>
        <v>3.4000000000000004</v>
      </c>
      <c r="F646" s="101">
        <v>0.034</v>
      </c>
      <c r="G646" s="101">
        <v>0.014</v>
      </c>
      <c r="H646" s="102"/>
      <c r="K646" s="5"/>
      <c r="L646" s="5"/>
      <c r="M646" s="5"/>
      <c r="N646" s="5"/>
      <c r="O646" s="5"/>
      <c r="P646" s="5"/>
      <c r="Q646" s="5"/>
    </row>
    <row r="647" spans="1:17" ht="15.75" customHeight="1">
      <c r="A647" s="301"/>
      <c r="B647" s="29" t="s">
        <v>116</v>
      </c>
      <c r="C647" s="100">
        <v>623</v>
      </c>
      <c r="D647" s="100"/>
      <c r="E647" s="31">
        <f>F647/C647*1000</f>
        <v>9.396468699839486</v>
      </c>
      <c r="F647" s="101">
        <v>5.854</v>
      </c>
      <c r="G647" s="101">
        <v>5.39</v>
      </c>
      <c r="H647" s="102"/>
      <c r="K647" s="5"/>
      <c r="L647" s="5"/>
      <c r="M647" s="5"/>
      <c r="N647" s="5"/>
      <c r="O647" s="5"/>
      <c r="P647" s="5"/>
      <c r="Q647" s="5"/>
    </row>
    <row r="648" spans="1:17" ht="15.75" customHeight="1">
      <c r="A648" s="289"/>
      <c r="B648" s="29" t="s">
        <v>102</v>
      </c>
      <c r="C648" s="100"/>
      <c r="D648" s="100"/>
      <c r="E648" s="31"/>
      <c r="F648" s="101">
        <v>0.91</v>
      </c>
      <c r="G648" s="101"/>
      <c r="H648" s="102"/>
      <c r="K648" s="5"/>
      <c r="L648" s="5"/>
      <c r="M648" s="5"/>
      <c r="N648" s="5"/>
      <c r="O648" s="5"/>
      <c r="P648" s="5"/>
      <c r="Q648" s="5"/>
    </row>
    <row r="649" spans="1:17" ht="15.75" customHeight="1">
      <c r="A649" s="143">
        <v>8</v>
      </c>
      <c r="B649" s="114" t="s">
        <v>26</v>
      </c>
      <c r="C649" s="97"/>
      <c r="D649" s="97"/>
      <c r="E649" s="40"/>
      <c r="F649" s="98">
        <f>SUM(F650:F650)</f>
        <v>1</v>
      </c>
      <c r="G649" s="98">
        <f>SUM(G650:G650)</f>
        <v>0</v>
      </c>
      <c r="H649" s="99">
        <f>SUM(H650:H650)</f>
        <v>0</v>
      </c>
      <c r="K649" s="5"/>
      <c r="L649" s="5"/>
      <c r="M649" s="5"/>
      <c r="N649" s="5"/>
      <c r="O649" s="5"/>
      <c r="P649" s="5"/>
      <c r="Q649" s="5"/>
    </row>
    <row r="650" spans="1:17" ht="15.75" customHeight="1">
      <c r="A650" s="289"/>
      <c r="B650" s="29" t="s">
        <v>102</v>
      </c>
      <c r="C650" s="100"/>
      <c r="D650" s="100"/>
      <c r="E650" s="31"/>
      <c r="F650" s="101">
        <v>1</v>
      </c>
      <c r="G650" s="101"/>
      <c r="H650" s="102"/>
      <c r="K650" s="5"/>
      <c r="L650" s="5"/>
      <c r="M650" s="5"/>
      <c r="N650" s="5"/>
      <c r="O650" s="5"/>
      <c r="P650" s="5"/>
      <c r="Q650" s="5"/>
    </row>
    <row r="651" spans="1:17" ht="15.75" customHeight="1">
      <c r="A651" s="143">
        <v>9</v>
      </c>
      <c r="B651" s="114" t="s">
        <v>27</v>
      </c>
      <c r="C651" s="97"/>
      <c r="D651" s="97"/>
      <c r="E651" s="40"/>
      <c r="F651" s="98">
        <f>SUM(F652:F652)</f>
        <v>3.138</v>
      </c>
      <c r="G651" s="98">
        <f>SUM(G652:G652)</f>
        <v>0</v>
      </c>
      <c r="H651" s="99">
        <f>SUM(H652:H652)</f>
        <v>0</v>
      </c>
      <c r="M651" s="5"/>
      <c r="N651" s="5"/>
      <c r="O651" s="5"/>
      <c r="P651" s="5"/>
      <c r="Q651" s="5"/>
    </row>
    <row r="652" spans="1:17" ht="15.75" customHeight="1">
      <c r="A652" s="301"/>
      <c r="B652" s="29" t="s">
        <v>102</v>
      </c>
      <c r="C652" s="118"/>
      <c r="D652" s="118"/>
      <c r="E652" s="119"/>
      <c r="F652" s="120">
        <v>3.138</v>
      </c>
      <c r="G652" s="120"/>
      <c r="H652" s="121"/>
      <c r="M652" s="5"/>
      <c r="N652" s="5"/>
      <c r="O652" s="5"/>
      <c r="P652" s="5"/>
      <c r="Q652" s="5"/>
    </row>
    <row r="653" spans="1:17" ht="15.75" customHeight="1">
      <c r="A653" s="143">
        <v>10</v>
      </c>
      <c r="B653" s="114" t="s">
        <v>37</v>
      </c>
      <c r="C653" s="97"/>
      <c r="D653" s="97"/>
      <c r="E653" s="40"/>
      <c r="F653" s="98">
        <f>SUM(F654:F654)</f>
        <v>9.872</v>
      </c>
      <c r="G653" s="98">
        <f>SUM(G654:G654)</f>
        <v>0</v>
      </c>
      <c r="H653" s="99">
        <f>SUM(H654:H654)</f>
        <v>0</v>
      </c>
      <c r="M653" s="5"/>
      <c r="N653" s="5"/>
      <c r="O653" s="5"/>
      <c r="P653" s="5"/>
      <c r="Q653" s="5"/>
    </row>
    <row r="654" spans="1:17" ht="15.75" customHeight="1">
      <c r="A654" s="289"/>
      <c r="B654" s="29" t="s">
        <v>102</v>
      </c>
      <c r="C654" s="100"/>
      <c r="D654" s="100"/>
      <c r="E654" s="31"/>
      <c r="F654" s="101">
        <v>9.872</v>
      </c>
      <c r="G654" s="101"/>
      <c r="H654" s="102"/>
      <c r="M654" s="5"/>
      <c r="N654" s="5"/>
      <c r="O654" s="5"/>
      <c r="P654" s="5"/>
      <c r="Q654" s="5"/>
    </row>
    <row r="655" spans="1:17" ht="15.75" customHeight="1">
      <c r="A655" s="143">
        <v>11</v>
      </c>
      <c r="B655" s="114" t="s">
        <v>68</v>
      </c>
      <c r="C655" s="97"/>
      <c r="D655" s="97"/>
      <c r="E655" s="40"/>
      <c r="F655" s="98">
        <f>SUM(F656:F657)</f>
        <v>0.30000000000000004</v>
      </c>
      <c r="G655" s="98">
        <f>SUM(G656:G657)</f>
        <v>0.14</v>
      </c>
      <c r="H655" s="99">
        <f>SUM(H656:H657)</f>
        <v>0</v>
      </c>
      <c r="K655" s="5"/>
      <c r="L655" s="5"/>
      <c r="M655" s="5"/>
      <c r="N655" s="5"/>
      <c r="O655" s="5"/>
      <c r="P655" s="5"/>
      <c r="Q655" s="5"/>
    </row>
    <row r="656" spans="1:17" ht="15.75" customHeight="1">
      <c r="A656" s="301"/>
      <c r="B656" s="29" t="s">
        <v>99</v>
      </c>
      <c r="C656" s="118">
        <v>6</v>
      </c>
      <c r="D656" s="118"/>
      <c r="E656" s="62">
        <f>F656/C656*1000</f>
        <v>23.333333333333336</v>
      </c>
      <c r="F656" s="120">
        <v>0.14</v>
      </c>
      <c r="G656" s="120">
        <v>0.14</v>
      </c>
      <c r="H656" s="121"/>
      <c r="K656" s="5"/>
      <c r="L656" s="5"/>
      <c r="M656" s="5"/>
      <c r="N656" s="5"/>
      <c r="O656" s="5"/>
      <c r="P656" s="5"/>
      <c r="Q656" s="5"/>
    </row>
    <row r="657" spans="1:17" ht="15.75" customHeight="1">
      <c r="A657" s="297"/>
      <c r="B657" s="29" t="s">
        <v>103</v>
      </c>
      <c r="C657" s="123">
        <v>6</v>
      </c>
      <c r="D657" s="123"/>
      <c r="E657" s="45">
        <f>F657/C657*1000</f>
        <v>26.666666666666668</v>
      </c>
      <c r="F657" s="124">
        <v>0.16</v>
      </c>
      <c r="G657" s="124"/>
      <c r="H657" s="125"/>
      <c r="K657" s="5"/>
      <c r="L657" s="5"/>
      <c r="M657" s="5"/>
      <c r="N657" s="5"/>
      <c r="O657" s="5"/>
      <c r="P657" s="5"/>
      <c r="Q657" s="5"/>
    </row>
    <row r="658" spans="1:17" ht="15.75" customHeight="1">
      <c r="A658" s="143">
        <v>12</v>
      </c>
      <c r="B658" s="114" t="s">
        <v>78</v>
      </c>
      <c r="C658" s="97"/>
      <c r="D658" s="97"/>
      <c r="E658" s="40"/>
      <c r="F658" s="98">
        <f>SUM(F659:F659)</f>
        <v>0.2</v>
      </c>
      <c r="G658" s="98">
        <f>SUM(G659:G659)</f>
        <v>0.2</v>
      </c>
      <c r="H658" s="99">
        <f>SUM(H659:H659)</f>
        <v>0</v>
      </c>
      <c r="K658" s="5"/>
      <c r="L658" s="5"/>
      <c r="M658" s="5"/>
      <c r="N658" s="5"/>
      <c r="O658" s="5"/>
      <c r="P658" s="5"/>
      <c r="Q658" s="5"/>
    </row>
    <row r="659" spans="1:17" ht="15.75" customHeight="1">
      <c r="A659" s="290"/>
      <c r="B659" s="122" t="s">
        <v>102</v>
      </c>
      <c r="C659" s="104"/>
      <c r="D659" s="104"/>
      <c r="E659" s="45"/>
      <c r="F659" s="105">
        <v>0.2</v>
      </c>
      <c r="G659" s="105">
        <v>0.2</v>
      </c>
      <c r="H659" s="106"/>
      <c r="K659" s="5"/>
      <c r="L659" s="5"/>
      <c r="M659" s="5"/>
      <c r="N659" s="5"/>
      <c r="O659" s="5"/>
      <c r="P659" s="5"/>
      <c r="Q659" s="5"/>
    </row>
    <row r="660" spans="1:17" ht="15.75" customHeight="1">
      <c r="A660" s="143">
        <v>13</v>
      </c>
      <c r="B660" s="170" t="s">
        <v>28</v>
      </c>
      <c r="C660" s="97"/>
      <c r="D660" s="97"/>
      <c r="E660" s="40"/>
      <c r="F660" s="98">
        <f>F661</f>
        <v>0.025</v>
      </c>
      <c r="G660" s="98">
        <f>G661</f>
        <v>0</v>
      </c>
      <c r="H660" s="99">
        <f>H661</f>
        <v>0</v>
      </c>
      <c r="J660" s="103"/>
      <c r="K660" s="5"/>
      <c r="L660" s="5"/>
      <c r="M660" s="5"/>
      <c r="N660" s="5"/>
      <c r="O660" s="5"/>
      <c r="P660" s="5"/>
      <c r="Q660" s="5"/>
    </row>
    <row r="661" spans="1:17" ht="15.75" customHeight="1">
      <c r="A661" s="290"/>
      <c r="B661" s="29" t="s">
        <v>103</v>
      </c>
      <c r="C661" s="104">
        <v>1</v>
      </c>
      <c r="D661" s="104"/>
      <c r="E661" s="45">
        <f>F661/C661*1000</f>
        <v>25</v>
      </c>
      <c r="F661" s="105">
        <v>0.025</v>
      </c>
      <c r="G661" s="105"/>
      <c r="H661" s="106"/>
      <c r="J661" s="6"/>
      <c r="K661" s="5"/>
      <c r="L661" s="5"/>
      <c r="M661" s="5"/>
      <c r="N661" s="5"/>
      <c r="O661" s="5"/>
      <c r="P661" s="5"/>
      <c r="Q661" s="5"/>
    </row>
    <row r="662" spans="1:17" ht="15.75" customHeight="1">
      <c r="A662" s="293">
        <v>14</v>
      </c>
      <c r="B662" s="114" t="s">
        <v>38</v>
      </c>
      <c r="C662" s="117"/>
      <c r="D662" s="117"/>
      <c r="E662" s="40"/>
      <c r="F662" s="137">
        <f>SUM(F663:F665)</f>
        <v>4.941</v>
      </c>
      <c r="G662" s="137">
        <f>SUM(G663:G665)</f>
        <v>4.640000000000001</v>
      </c>
      <c r="H662" s="138">
        <f>SUM(H663:H665)</f>
        <v>0</v>
      </c>
      <c r="N662" s="5"/>
      <c r="O662" s="5"/>
      <c r="P662" s="5"/>
      <c r="Q662" s="5"/>
    </row>
    <row r="663" spans="1:17" ht="15.75" customHeight="1">
      <c r="A663" s="289"/>
      <c r="B663" s="29" t="s">
        <v>99</v>
      </c>
      <c r="C663" s="100">
        <v>264</v>
      </c>
      <c r="D663" s="100"/>
      <c r="E663" s="62">
        <f>F663/C663*1000</f>
        <v>15.90909090909091</v>
      </c>
      <c r="F663" s="101">
        <v>4.2</v>
      </c>
      <c r="G663" s="101">
        <v>4.2</v>
      </c>
      <c r="H663" s="102"/>
      <c r="N663" s="5"/>
      <c r="O663" s="5"/>
      <c r="P663" s="5"/>
      <c r="Q663" s="5"/>
    </row>
    <row r="664" spans="1:17" ht="15.75" customHeight="1">
      <c r="A664" s="289"/>
      <c r="B664" s="29" t="s">
        <v>101</v>
      </c>
      <c r="C664" s="100">
        <v>44</v>
      </c>
      <c r="D664" s="100"/>
      <c r="E664" s="31">
        <f>F664/C664*1000</f>
        <v>10.022727272727273</v>
      </c>
      <c r="F664" s="101">
        <v>0.441</v>
      </c>
      <c r="G664" s="101">
        <v>0.44</v>
      </c>
      <c r="H664" s="102"/>
      <c r="N664" s="5"/>
      <c r="O664" s="5"/>
      <c r="P664" s="5"/>
      <c r="Q664" s="5"/>
    </row>
    <row r="665" spans="1:17" ht="15.75" customHeight="1">
      <c r="A665" s="289"/>
      <c r="B665" s="29" t="s">
        <v>102</v>
      </c>
      <c r="C665" s="100"/>
      <c r="D665" s="100"/>
      <c r="E665" s="31"/>
      <c r="F665" s="101">
        <v>0.3</v>
      </c>
      <c r="G665" s="101"/>
      <c r="H665" s="102"/>
      <c r="N665" s="5"/>
      <c r="O665" s="5"/>
      <c r="P665" s="5"/>
      <c r="Q665" s="5"/>
    </row>
    <row r="666" spans="1:17" ht="15.75" customHeight="1">
      <c r="A666" s="293">
        <v>15</v>
      </c>
      <c r="B666" s="114" t="s">
        <v>39</v>
      </c>
      <c r="C666" s="117"/>
      <c r="D666" s="117"/>
      <c r="E666" s="145"/>
      <c r="F666" s="137">
        <f>SUM(F667:F667)</f>
        <v>1.344</v>
      </c>
      <c r="G666" s="137">
        <f>SUM(G667:G667)</f>
        <v>0</v>
      </c>
      <c r="H666" s="138">
        <f>SUM(H667:H667)</f>
        <v>0</v>
      </c>
      <c r="N666" s="5"/>
      <c r="O666" s="5"/>
      <c r="P666" s="5"/>
      <c r="Q666" s="5"/>
    </row>
    <row r="667" spans="1:17" ht="15.75" customHeight="1" thickBot="1">
      <c r="A667" s="301"/>
      <c r="B667" s="116" t="s">
        <v>102</v>
      </c>
      <c r="C667" s="118"/>
      <c r="D667" s="118"/>
      <c r="E667" s="119"/>
      <c r="F667" s="120">
        <v>1.344</v>
      </c>
      <c r="G667" s="120"/>
      <c r="H667" s="121"/>
      <c r="K667" s="103"/>
      <c r="L667" s="103"/>
      <c r="M667" s="103"/>
      <c r="N667" s="5"/>
      <c r="O667" s="5"/>
      <c r="P667" s="5"/>
      <c r="Q667" s="5"/>
    </row>
    <row r="668" spans="1:17" ht="15.75" customHeight="1" thickBot="1">
      <c r="A668" s="358" t="s">
        <v>199</v>
      </c>
      <c r="B668" s="359" t="s">
        <v>139</v>
      </c>
      <c r="C668" s="360"/>
      <c r="D668" s="360"/>
      <c r="E668" s="360"/>
      <c r="F668" s="361">
        <f>F630+F632+F636+F638+F641++F643+F645+F649+F651+F653+F655+F658+F660+F662+F666</f>
        <v>57.209</v>
      </c>
      <c r="G668" s="361">
        <f>G630+G632+G636+G638+G641++G643+G645+G649+G651+G653+G655+G658+G660+G662+G666</f>
        <v>28.01</v>
      </c>
      <c r="H668" s="361">
        <f>H630+H632+H636+H638+H641++H643+H645+H649+H651+H653+H655+H658+H660+H662+H666</f>
        <v>0</v>
      </c>
      <c r="N668" s="5"/>
      <c r="O668" s="5"/>
      <c r="P668" s="5"/>
      <c r="Q668" s="5"/>
    </row>
    <row r="669" spans="1:17" ht="15.75" customHeight="1">
      <c r="A669" s="302"/>
      <c r="B669" s="171" t="s">
        <v>52</v>
      </c>
      <c r="C669" s="172"/>
      <c r="D669" s="172"/>
      <c r="E669" s="173"/>
      <c r="F669" s="174"/>
      <c r="G669" s="174"/>
      <c r="H669" s="175"/>
      <c r="N669" s="5"/>
      <c r="O669" s="5"/>
      <c r="P669" s="5"/>
      <c r="Q669" s="5"/>
    </row>
    <row r="670" spans="1:17" ht="15.75" customHeight="1">
      <c r="A670" s="293">
        <v>1</v>
      </c>
      <c r="B670" s="38" t="s">
        <v>134</v>
      </c>
      <c r="C670" s="97"/>
      <c r="D670" s="97"/>
      <c r="E670" s="40"/>
      <c r="F670" s="98">
        <f>SUM(F671)</f>
        <v>0.8</v>
      </c>
      <c r="G670" s="98">
        <f>SUM(G671)</f>
        <v>0.8</v>
      </c>
      <c r="H670" s="99"/>
      <c r="K670" s="5"/>
      <c r="L670" s="5"/>
      <c r="M670" s="5"/>
      <c r="N670" s="5"/>
      <c r="O670" s="5"/>
      <c r="P670" s="5"/>
      <c r="Q670" s="5"/>
    </row>
    <row r="671" spans="1:17" ht="15.75" customHeight="1">
      <c r="A671" s="297"/>
      <c r="B671" s="29" t="s">
        <v>103</v>
      </c>
      <c r="C671" s="104">
        <v>50</v>
      </c>
      <c r="D671" s="104"/>
      <c r="E671" s="45">
        <f>F671/C671*1000</f>
        <v>16</v>
      </c>
      <c r="F671" s="105">
        <v>0.8</v>
      </c>
      <c r="G671" s="105">
        <v>0.8</v>
      </c>
      <c r="H671" s="106"/>
      <c r="K671" s="5"/>
      <c r="L671" s="5"/>
      <c r="M671" s="5"/>
      <c r="N671" s="5"/>
      <c r="O671" s="5"/>
      <c r="P671" s="5"/>
      <c r="Q671" s="5"/>
    </row>
    <row r="672" spans="1:17" ht="15.75" customHeight="1">
      <c r="A672" s="143">
        <v>2</v>
      </c>
      <c r="B672" s="114" t="s">
        <v>158</v>
      </c>
      <c r="C672" s="97"/>
      <c r="D672" s="97"/>
      <c r="E672" s="40"/>
      <c r="F672" s="98">
        <f>F673</f>
        <v>0.735</v>
      </c>
      <c r="G672" s="98">
        <f>G673</f>
        <v>0.735</v>
      </c>
      <c r="H672" s="99">
        <f>H673</f>
        <v>0</v>
      </c>
      <c r="K672" s="5"/>
      <c r="L672" s="5"/>
      <c r="M672" s="5"/>
      <c r="N672" s="5"/>
      <c r="O672" s="5"/>
      <c r="P672" s="5"/>
      <c r="Q672" s="5"/>
    </row>
    <row r="673" spans="1:17" ht="15.75" customHeight="1">
      <c r="A673" s="290"/>
      <c r="B673" s="49" t="s">
        <v>99</v>
      </c>
      <c r="C673" s="104">
        <v>21</v>
      </c>
      <c r="D673" s="104"/>
      <c r="E673" s="45">
        <f>F673/C673*1000</f>
        <v>34.99999999999999</v>
      </c>
      <c r="F673" s="105">
        <v>0.735</v>
      </c>
      <c r="G673" s="105">
        <v>0.735</v>
      </c>
      <c r="H673" s="106"/>
      <c r="K673" s="5"/>
      <c r="L673" s="5"/>
      <c r="M673" s="5"/>
      <c r="N673" s="5"/>
      <c r="O673" s="5"/>
      <c r="P673" s="5"/>
      <c r="Q673" s="5"/>
    </row>
    <row r="674" spans="1:17" ht="15.75" customHeight="1">
      <c r="A674" s="293">
        <v>3</v>
      </c>
      <c r="B674" s="176" t="s">
        <v>160</v>
      </c>
      <c r="C674" s="117"/>
      <c r="D674" s="117"/>
      <c r="E674" s="145"/>
      <c r="F674" s="137">
        <f>SUM(F675:F675)</f>
        <v>0.345</v>
      </c>
      <c r="G674" s="137">
        <f>SUM(G675:G675)</f>
        <v>0.345</v>
      </c>
      <c r="H674" s="138">
        <f>SUM(H675:H675)</f>
        <v>0</v>
      </c>
      <c r="K674" s="5"/>
      <c r="L674" s="5"/>
      <c r="M674" s="5"/>
      <c r="N674" s="5"/>
      <c r="O674" s="5"/>
      <c r="P674" s="5"/>
      <c r="Q674" s="5"/>
    </row>
    <row r="675" spans="1:17" ht="15.75" customHeight="1">
      <c r="A675" s="290"/>
      <c r="B675" s="49" t="s">
        <v>102</v>
      </c>
      <c r="C675" s="123"/>
      <c r="D675" s="123"/>
      <c r="E675" s="144"/>
      <c r="F675" s="124">
        <v>0.345</v>
      </c>
      <c r="G675" s="124">
        <v>0.345</v>
      </c>
      <c r="H675" s="125"/>
      <c r="J675" s="103"/>
      <c r="K675" s="5"/>
      <c r="L675" s="5"/>
      <c r="M675" s="5"/>
      <c r="N675" s="5"/>
      <c r="O675" s="5"/>
      <c r="P675" s="5"/>
      <c r="Q675" s="5"/>
    </row>
    <row r="676" spans="1:17" ht="15.75" customHeight="1">
      <c r="A676" s="293">
        <v>4</v>
      </c>
      <c r="B676" s="38" t="s">
        <v>93</v>
      </c>
      <c r="C676" s="97"/>
      <c r="D676" s="97"/>
      <c r="E676" s="145"/>
      <c r="F676" s="98">
        <f>SUM(F677:F677)</f>
        <v>0.5</v>
      </c>
      <c r="G676" s="98">
        <f>SUM(G677:G677)</f>
        <v>0.5</v>
      </c>
      <c r="H676" s="99">
        <f>SUM(H677:H677)</f>
        <v>0</v>
      </c>
      <c r="K676" s="5"/>
      <c r="L676" s="5"/>
      <c r="M676" s="5"/>
      <c r="N676" s="5"/>
      <c r="O676" s="5"/>
      <c r="P676" s="5"/>
      <c r="Q676" s="5"/>
    </row>
    <row r="677" spans="1:17" ht="15.75" customHeight="1">
      <c r="A677" s="301"/>
      <c r="B677" s="29" t="s">
        <v>102</v>
      </c>
      <c r="C677" s="100"/>
      <c r="D677" s="100"/>
      <c r="E677" s="31"/>
      <c r="F677" s="101">
        <v>0.5</v>
      </c>
      <c r="G677" s="101">
        <v>0.5</v>
      </c>
      <c r="H677" s="102"/>
      <c r="K677" s="5"/>
      <c r="L677" s="5"/>
      <c r="M677" s="5"/>
      <c r="N677" s="5"/>
      <c r="O677" s="5"/>
      <c r="P677" s="5"/>
      <c r="Q677" s="5"/>
    </row>
    <row r="678" spans="1:17" ht="15.75" customHeight="1">
      <c r="A678" s="143">
        <v>5</v>
      </c>
      <c r="B678" s="114" t="s">
        <v>119</v>
      </c>
      <c r="C678" s="117"/>
      <c r="D678" s="117"/>
      <c r="E678" s="40"/>
      <c r="F678" s="137">
        <f>SUM(F679:F681)</f>
        <v>3.5</v>
      </c>
      <c r="G678" s="137">
        <f>SUM(G679:G681)</f>
        <v>3.5</v>
      </c>
      <c r="H678" s="138">
        <f>SUM(H679:H681)</f>
        <v>0</v>
      </c>
      <c r="K678" s="5"/>
      <c r="L678" s="5"/>
      <c r="M678" s="5"/>
      <c r="N678" s="5"/>
      <c r="O678" s="5"/>
      <c r="P678" s="5"/>
      <c r="Q678" s="5"/>
    </row>
    <row r="679" spans="1:17" ht="15.75" customHeight="1">
      <c r="A679" s="289"/>
      <c r="B679" s="29"/>
      <c r="C679" s="118"/>
      <c r="D679" s="118"/>
      <c r="E679" s="165"/>
      <c r="F679" s="120"/>
      <c r="G679" s="120"/>
      <c r="H679" s="121"/>
      <c r="K679" s="5"/>
      <c r="L679" s="5"/>
      <c r="M679" s="5"/>
      <c r="N679" s="5"/>
      <c r="O679" s="5"/>
      <c r="P679" s="5"/>
      <c r="Q679" s="5"/>
    </row>
    <row r="680" spans="1:17" ht="15.75" customHeight="1">
      <c r="A680" s="289"/>
      <c r="B680" s="29" t="s">
        <v>102</v>
      </c>
      <c r="C680" s="118"/>
      <c r="D680" s="118"/>
      <c r="E680" s="119"/>
      <c r="F680" s="120">
        <v>2.9</v>
      </c>
      <c r="G680" s="120">
        <v>2.9</v>
      </c>
      <c r="H680" s="121"/>
      <c r="K680" s="5"/>
      <c r="L680" s="5"/>
      <c r="M680" s="5"/>
      <c r="N680" s="5"/>
      <c r="O680" s="5"/>
      <c r="P680" s="5"/>
      <c r="Q680" s="5"/>
    </row>
    <row r="681" spans="1:17" ht="15.75" customHeight="1">
      <c r="A681" s="290"/>
      <c r="B681" s="29" t="s">
        <v>103</v>
      </c>
      <c r="C681" s="123">
        <v>100</v>
      </c>
      <c r="D681" s="123"/>
      <c r="E681" s="144">
        <f>F681/C681*1000</f>
        <v>6</v>
      </c>
      <c r="F681" s="124">
        <v>0.6</v>
      </c>
      <c r="G681" s="124">
        <v>0.6</v>
      </c>
      <c r="H681" s="125"/>
      <c r="K681" s="5"/>
      <c r="L681" s="5"/>
      <c r="M681" s="5"/>
      <c r="N681" s="5"/>
      <c r="O681" s="5"/>
      <c r="P681" s="5"/>
      <c r="Q681" s="5"/>
    </row>
    <row r="682" spans="1:17" ht="15.75" customHeight="1">
      <c r="A682" s="143">
        <v>6</v>
      </c>
      <c r="B682" s="114" t="s">
        <v>106</v>
      </c>
      <c r="C682" s="97"/>
      <c r="D682" s="97"/>
      <c r="E682" s="97"/>
      <c r="F682" s="98">
        <f>SUM(F683:F683)</f>
        <v>0.35</v>
      </c>
      <c r="G682" s="98">
        <f>SUM(G683:G683)</f>
        <v>0.35</v>
      </c>
      <c r="H682" s="99">
        <f>SUM(H683:H683)</f>
        <v>0</v>
      </c>
      <c r="K682" s="5"/>
      <c r="L682" s="5"/>
      <c r="M682" s="5"/>
      <c r="N682" s="5"/>
      <c r="O682" s="5"/>
      <c r="P682" s="5"/>
      <c r="Q682" s="5"/>
    </row>
    <row r="683" spans="1:17" ht="15.75" customHeight="1">
      <c r="A683" s="289"/>
      <c r="B683" s="29" t="s">
        <v>215</v>
      </c>
      <c r="C683" s="100">
        <v>36</v>
      </c>
      <c r="D683" s="100"/>
      <c r="E683" s="31">
        <f>F683/C683*1000</f>
        <v>9.722222222222223</v>
      </c>
      <c r="F683" s="101">
        <v>0.35</v>
      </c>
      <c r="G683" s="101">
        <v>0.35</v>
      </c>
      <c r="H683" s="102"/>
      <c r="L683" s="5"/>
      <c r="M683" s="5"/>
      <c r="N683" s="5"/>
      <c r="O683" s="5"/>
      <c r="P683" s="5"/>
      <c r="Q683" s="5"/>
    </row>
    <row r="684" spans="1:17" ht="15.75" customHeight="1">
      <c r="A684" s="143">
        <v>7</v>
      </c>
      <c r="B684" s="114" t="s">
        <v>8</v>
      </c>
      <c r="C684" s="97"/>
      <c r="D684" s="97"/>
      <c r="E684" s="145"/>
      <c r="F684" s="98">
        <f>SUM(F685:F687)</f>
        <v>6.98</v>
      </c>
      <c r="G684" s="98">
        <f>SUM(G685:G687)</f>
        <v>6.98</v>
      </c>
      <c r="H684" s="99">
        <f>SUM(H685:H687)</f>
        <v>0</v>
      </c>
      <c r="L684" s="5"/>
      <c r="M684" s="5"/>
      <c r="N684" s="5"/>
      <c r="O684" s="5"/>
      <c r="P684" s="5"/>
      <c r="Q684" s="5"/>
    </row>
    <row r="685" spans="1:17" ht="15.75" customHeight="1">
      <c r="A685" s="292"/>
      <c r="B685" s="29" t="s">
        <v>101</v>
      </c>
      <c r="C685" s="111"/>
      <c r="D685" s="111"/>
      <c r="E685" s="31"/>
      <c r="F685" s="112"/>
      <c r="G685" s="112"/>
      <c r="H685" s="113"/>
      <c r="L685" s="5"/>
      <c r="M685" s="5"/>
      <c r="N685" s="5"/>
      <c r="O685" s="5"/>
      <c r="P685" s="5"/>
      <c r="Q685" s="5"/>
    </row>
    <row r="686" spans="1:17" ht="15.75" customHeight="1">
      <c r="A686" s="292"/>
      <c r="B686" s="29" t="s">
        <v>172</v>
      </c>
      <c r="C686" s="111"/>
      <c r="D686" s="111"/>
      <c r="E686" s="52"/>
      <c r="F686" s="112">
        <v>1.65</v>
      </c>
      <c r="G686" s="112">
        <v>1.65</v>
      </c>
      <c r="H686" s="113"/>
      <c r="L686" s="5"/>
      <c r="M686" s="5"/>
      <c r="N686" s="5"/>
      <c r="O686" s="5"/>
      <c r="P686" s="5"/>
      <c r="Q686" s="5"/>
    </row>
    <row r="687" spans="1:17" ht="15.75" customHeight="1" thickBot="1">
      <c r="A687" s="290"/>
      <c r="B687" s="29" t="s">
        <v>103</v>
      </c>
      <c r="C687" s="104">
        <v>270</v>
      </c>
      <c r="D687" s="104"/>
      <c r="E687" s="45">
        <f>F687/C687*1000</f>
        <v>19.740740740740744</v>
      </c>
      <c r="F687" s="105">
        <v>5.33</v>
      </c>
      <c r="G687" s="105">
        <v>5.33</v>
      </c>
      <c r="H687" s="106">
        <v>0</v>
      </c>
      <c r="L687" s="5"/>
      <c r="M687" s="5"/>
      <c r="N687" s="5"/>
      <c r="O687" s="5"/>
      <c r="P687" s="5"/>
      <c r="Q687" s="5"/>
    </row>
    <row r="688" spans="1:17" ht="15.75" customHeight="1" thickBot="1">
      <c r="A688" s="348"/>
      <c r="B688" s="349" t="s">
        <v>138</v>
      </c>
      <c r="C688" s="362"/>
      <c r="D688" s="362"/>
      <c r="E688" s="362"/>
      <c r="F688" s="350">
        <f>F670+F672+F674+F676+F678+F682+F684</f>
        <v>13.21</v>
      </c>
      <c r="G688" s="350">
        <f>G670+G672+G674+G676+G678+G682+G684</f>
        <v>13.21</v>
      </c>
      <c r="H688" s="351">
        <f>H670+H672+H674+H676+H678+H682+H684</f>
        <v>0</v>
      </c>
      <c r="L688" s="5"/>
      <c r="M688" s="5"/>
      <c r="N688" s="5"/>
      <c r="O688" s="5"/>
      <c r="P688" s="5"/>
      <c r="Q688" s="5"/>
    </row>
    <row r="689" spans="1:17" ht="15.75" customHeight="1" thickBot="1">
      <c r="A689" s="389" t="s">
        <v>48</v>
      </c>
      <c r="B689" s="390" t="s">
        <v>69</v>
      </c>
      <c r="C689" s="372"/>
      <c r="D689" s="372"/>
      <c r="E689" s="372"/>
      <c r="F689" s="373">
        <f>F688+F668+F628</f>
        <v>187.377</v>
      </c>
      <c r="G689" s="373">
        <f>G688+G668+G628</f>
        <v>111.26299999999999</v>
      </c>
      <c r="H689" s="374">
        <f>H688+H668+H628</f>
        <v>0</v>
      </c>
      <c r="L689" s="5"/>
      <c r="M689" s="5"/>
      <c r="N689" s="5"/>
      <c r="O689" s="5"/>
      <c r="P689" s="5"/>
      <c r="Q689" s="5"/>
    </row>
    <row r="690" spans="1:17" ht="15.75" customHeight="1">
      <c r="A690" s="304" t="s">
        <v>72</v>
      </c>
      <c r="B690" s="181" t="s">
        <v>83</v>
      </c>
      <c r="C690" s="139"/>
      <c r="D690" s="139"/>
      <c r="E690" s="151"/>
      <c r="F690" s="140"/>
      <c r="G690" s="140"/>
      <c r="H690" s="141"/>
      <c r="O690" s="5"/>
      <c r="P690" s="5"/>
      <c r="Q690" s="5"/>
    </row>
    <row r="691" spans="1:17" ht="15.75" customHeight="1">
      <c r="A691" s="288"/>
      <c r="B691" s="93" t="s">
        <v>54</v>
      </c>
      <c r="C691" s="94"/>
      <c r="D691" s="94"/>
      <c r="E691" s="71"/>
      <c r="F691" s="95"/>
      <c r="G691" s="95"/>
      <c r="H691" s="96"/>
      <c r="O691" s="5"/>
      <c r="P691" s="5"/>
      <c r="Q691" s="5"/>
    </row>
    <row r="692" spans="1:17" ht="15.75" customHeight="1">
      <c r="A692" s="143">
        <v>1</v>
      </c>
      <c r="B692" s="38" t="s">
        <v>17</v>
      </c>
      <c r="C692" s="98">
        <f>SUM(C693:C693)</f>
        <v>2465</v>
      </c>
      <c r="D692" s="97"/>
      <c r="E692" s="40">
        <f>F692/C692*1000</f>
        <v>12.814604462474646</v>
      </c>
      <c r="F692" s="98">
        <f>SUM(F693:F693)</f>
        <v>31.588</v>
      </c>
      <c r="G692" s="98">
        <f>SUM(G693:G693)</f>
        <v>0</v>
      </c>
      <c r="H692" s="99">
        <f>SUM(H693:H693)</f>
        <v>31.588</v>
      </c>
      <c r="L692" s="5"/>
      <c r="M692" s="5"/>
      <c r="N692" s="5"/>
      <c r="O692" s="5"/>
      <c r="P692" s="5"/>
      <c r="Q692" s="5"/>
    </row>
    <row r="693" spans="1:17" ht="15.75" customHeight="1">
      <c r="A693" s="289"/>
      <c r="B693" s="29" t="s">
        <v>101</v>
      </c>
      <c r="C693" s="100">
        <v>2465</v>
      </c>
      <c r="D693" s="100"/>
      <c r="E693" s="31">
        <f>F693/C693*1000</f>
        <v>12.814604462474646</v>
      </c>
      <c r="F693" s="101">
        <v>31.588</v>
      </c>
      <c r="G693" s="101"/>
      <c r="H693" s="102">
        <v>31.588</v>
      </c>
      <c r="L693" s="5"/>
      <c r="M693" s="5"/>
      <c r="N693" s="5"/>
      <c r="O693" s="5"/>
      <c r="P693" s="5"/>
      <c r="Q693" s="5"/>
    </row>
    <row r="694" spans="1:17" ht="15.75" customHeight="1">
      <c r="A694" s="143">
        <v>2</v>
      </c>
      <c r="B694" s="38" t="s">
        <v>81</v>
      </c>
      <c r="C694" s="97"/>
      <c r="D694" s="97"/>
      <c r="E694" s="97"/>
      <c r="F694" s="98">
        <f>SUM(F695:F695)</f>
        <v>0.16</v>
      </c>
      <c r="G694" s="98">
        <f>SUM(G695:G695)</f>
        <v>0.16</v>
      </c>
      <c r="H694" s="99">
        <f>SUM(H695:H695)</f>
        <v>0</v>
      </c>
      <c r="O694" s="5"/>
      <c r="P694" s="5"/>
      <c r="Q694" s="5"/>
    </row>
    <row r="695" spans="1:17" ht="15.75" customHeight="1">
      <c r="A695" s="290"/>
      <c r="B695" s="49" t="s">
        <v>103</v>
      </c>
      <c r="C695" s="104">
        <v>40</v>
      </c>
      <c r="D695" s="104"/>
      <c r="E695" s="45">
        <f>F695/C695*1000</f>
        <v>4</v>
      </c>
      <c r="F695" s="105">
        <v>0.16</v>
      </c>
      <c r="G695" s="105">
        <v>0.16</v>
      </c>
      <c r="H695" s="106"/>
      <c r="O695" s="5"/>
      <c r="P695" s="5"/>
      <c r="Q695" s="5"/>
    </row>
    <row r="696" spans="1:17" ht="15.75" customHeight="1">
      <c r="A696" s="143">
        <v>3</v>
      </c>
      <c r="B696" s="38" t="s">
        <v>96</v>
      </c>
      <c r="C696" s="97"/>
      <c r="D696" s="97"/>
      <c r="E696" s="40"/>
      <c r="F696" s="98">
        <f>SUM(F697:F697)</f>
        <v>0.2</v>
      </c>
      <c r="G696" s="98">
        <f>SUM(G697:G697)</f>
        <v>0.2</v>
      </c>
      <c r="H696" s="99">
        <f>SUM(H697:H697)</f>
        <v>0</v>
      </c>
      <c r="O696" s="5"/>
      <c r="P696" s="5"/>
      <c r="Q696" s="5"/>
    </row>
    <row r="697" spans="1:17" ht="15.75" customHeight="1">
      <c r="A697" s="290"/>
      <c r="B697" s="49" t="s">
        <v>103</v>
      </c>
      <c r="C697" s="104">
        <v>25</v>
      </c>
      <c r="D697" s="104"/>
      <c r="E697" s="45">
        <f>F697/C697*1000</f>
        <v>8</v>
      </c>
      <c r="F697" s="105">
        <v>0.2</v>
      </c>
      <c r="G697" s="105">
        <v>0.2</v>
      </c>
      <c r="H697" s="106"/>
      <c r="O697" s="5"/>
      <c r="P697" s="5"/>
      <c r="Q697" s="5"/>
    </row>
    <row r="698" spans="1:17" ht="15.75" customHeight="1">
      <c r="A698" s="293">
        <v>4</v>
      </c>
      <c r="B698" s="114" t="s">
        <v>20</v>
      </c>
      <c r="C698" s="97"/>
      <c r="D698" s="97"/>
      <c r="E698" s="40"/>
      <c r="F698" s="98">
        <f>SUM(F699:F701)</f>
        <v>56.025</v>
      </c>
      <c r="G698" s="98">
        <f>SUM(G699:G701)</f>
        <v>23.265</v>
      </c>
      <c r="H698" s="99">
        <f>SUM(H699:H701)</f>
        <v>0</v>
      </c>
      <c r="K698" s="103"/>
      <c r="O698" s="5"/>
      <c r="P698" s="5"/>
      <c r="Q698" s="5"/>
    </row>
    <row r="699" spans="1:17" ht="15.75" customHeight="1">
      <c r="A699" s="289"/>
      <c r="B699" s="29" t="s">
        <v>99</v>
      </c>
      <c r="C699" s="100">
        <v>528</v>
      </c>
      <c r="D699" s="100"/>
      <c r="E699" s="31">
        <f>F699/C699*1000</f>
        <v>8.40909090909091</v>
      </c>
      <c r="F699" s="101">
        <v>4.44</v>
      </c>
      <c r="G699" s="101">
        <v>4.44</v>
      </c>
      <c r="H699" s="102"/>
      <c r="O699" s="5"/>
      <c r="P699" s="5"/>
      <c r="Q699" s="5"/>
    </row>
    <row r="700" spans="1:17" ht="15.75" customHeight="1">
      <c r="A700" s="289"/>
      <c r="B700" s="29" t="s">
        <v>102</v>
      </c>
      <c r="C700" s="100"/>
      <c r="D700" s="100"/>
      <c r="E700" s="31"/>
      <c r="F700" s="101">
        <v>18.825</v>
      </c>
      <c r="G700" s="101">
        <v>18.825</v>
      </c>
      <c r="H700" s="102"/>
      <c r="P700" s="5"/>
      <c r="Q700" s="5"/>
    </row>
    <row r="701" spans="1:17" ht="15.75" customHeight="1">
      <c r="A701" s="289"/>
      <c r="B701" s="34" t="s">
        <v>103</v>
      </c>
      <c r="C701" s="100">
        <v>780</v>
      </c>
      <c r="D701" s="100"/>
      <c r="E701" s="31">
        <f>F701/C701*1000</f>
        <v>41.99999999999999</v>
      </c>
      <c r="F701" s="101">
        <v>32.76</v>
      </c>
      <c r="G701" s="101"/>
      <c r="H701" s="102"/>
      <c r="K701" s="186"/>
      <c r="L701" s="186"/>
      <c r="M701" s="186"/>
      <c r="O701" s="5"/>
      <c r="P701" s="5"/>
      <c r="Q701" s="5"/>
    </row>
    <row r="702" spans="1:17" ht="15.75" customHeight="1">
      <c r="A702" s="143">
        <v>5</v>
      </c>
      <c r="B702" s="114" t="s">
        <v>21</v>
      </c>
      <c r="C702" s="97"/>
      <c r="D702" s="97"/>
      <c r="E702" s="40"/>
      <c r="F702" s="98">
        <f>SUM(F703:F703)</f>
        <v>0.756</v>
      </c>
      <c r="G702" s="98">
        <f>SUM(G703:G703)</f>
        <v>0.756</v>
      </c>
      <c r="H702" s="99">
        <f>SUM(H703:H703)</f>
        <v>0</v>
      </c>
      <c r="O702" s="5"/>
      <c r="P702" s="5"/>
      <c r="Q702" s="5"/>
    </row>
    <row r="703" spans="1:17" ht="15.75" customHeight="1">
      <c r="A703" s="289"/>
      <c r="B703" s="49" t="s">
        <v>99</v>
      </c>
      <c r="C703" s="100">
        <v>42</v>
      </c>
      <c r="D703" s="100"/>
      <c r="E703" s="62">
        <f>F703/C703*1000</f>
        <v>18</v>
      </c>
      <c r="F703" s="101">
        <v>0.756</v>
      </c>
      <c r="G703" s="101">
        <v>0.756</v>
      </c>
      <c r="H703" s="102"/>
      <c r="O703" s="5"/>
      <c r="P703" s="5"/>
      <c r="Q703" s="5"/>
    </row>
    <row r="704" spans="1:17" ht="15.75" customHeight="1">
      <c r="A704" s="293">
        <v>6</v>
      </c>
      <c r="B704" s="107" t="s">
        <v>74</v>
      </c>
      <c r="C704" s="97"/>
      <c r="D704" s="97"/>
      <c r="E704" s="40"/>
      <c r="F704" s="98">
        <f>SUM(F705:F705)</f>
        <v>0.914</v>
      </c>
      <c r="G704" s="98">
        <f>SUM(G705:G705)</f>
        <v>0.914</v>
      </c>
      <c r="H704" s="99">
        <f>SUM(H705:H705)</f>
        <v>0</v>
      </c>
      <c r="N704" s="5"/>
      <c r="O704" s="5"/>
      <c r="P704" s="5"/>
      <c r="Q704" s="5"/>
    </row>
    <row r="705" spans="1:17" ht="15.75" customHeight="1">
      <c r="A705" s="290"/>
      <c r="B705" s="49" t="s">
        <v>99</v>
      </c>
      <c r="C705" s="104">
        <v>60</v>
      </c>
      <c r="D705" s="104"/>
      <c r="E705" s="45">
        <f>F705/C705*1000</f>
        <v>15.233333333333333</v>
      </c>
      <c r="F705" s="105">
        <v>0.914</v>
      </c>
      <c r="G705" s="105">
        <v>0.914</v>
      </c>
      <c r="H705" s="106"/>
      <c r="N705" s="5"/>
      <c r="O705" s="5"/>
      <c r="P705" s="5"/>
      <c r="Q705" s="5"/>
    </row>
    <row r="706" spans="1:17" ht="15.75" customHeight="1">
      <c r="A706" s="298">
        <v>7</v>
      </c>
      <c r="B706" s="107" t="s">
        <v>51</v>
      </c>
      <c r="C706" s="108"/>
      <c r="D706" s="108"/>
      <c r="E706" s="72"/>
      <c r="F706" s="109">
        <f>SUM(F707:F708)</f>
        <v>6.13</v>
      </c>
      <c r="G706" s="109">
        <f>SUM(G707:G708)</f>
        <v>6.13</v>
      </c>
      <c r="H706" s="110">
        <f>SUM(H707:H708)</f>
        <v>0</v>
      </c>
      <c r="N706" s="5"/>
      <c r="O706" s="5"/>
      <c r="P706" s="5"/>
      <c r="Q706" s="5"/>
    </row>
    <row r="707" spans="1:17" ht="15.75" customHeight="1">
      <c r="A707" s="289"/>
      <c r="B707" s="29" t="s">
        <v>99</v>
      </c>
      <c r="C707" s="100">
        <v>510</v>
      </c>
      <c r="D707" s="100"/>
      <c r="E707" s="31">
        <f>F707/C707*1000</f>
        <v>6.688235294117646</v>
      </c>
      <c r="F707" s="101">
        <v>3.411</v>
      </c>
      <c r="G707" s="101">
        <v>3.411</v>
      </c>
      <c r="H707" s="102"/>
      <c r="I707" s="103"/>
      <c r="J707" s="103"/>
      <c r="N707" s="5"/>
      <c r="O707" s="5"/>
      <c r="P707" s="5"/>
      <c r="Q707" s="5"/>
    </row>
    <row r="708" spans="1:17" ht="15.75" customHeight="1">
      <c r="A708" s="289"/>
      <c r="B708" s="29" t="s">
        <v>102</v>
      </c>
      <c r="C708" s="100"/>
      <c r="D708" s="100"/>
      <c r="E708" s="31"/>
      <c r="F708" s="101">
        <v>2.719</v>
      </c>
      <c r="G708" s="101">
        <v>2.719</v>
      </c>
      <c r="H708" s="102"/>
      <c r="N708" s="5"/>
      <c r="O708" s="5"/>
      <c r="P708" s="5"/>
      <c r="Q708" s="5"/>
    </row>
    <row r="709" spans="1:17" ht="15.75" customHeight="1">
      <c r="A709" s="363" t="s">
        <v>200</v>
      </c>
      <c r="B709" s="364" t="s">
        <v>137</v>
      </c>
      <c r="C709" s="365"/>
      <c r="D709" s="365"/>
      <c r="E709" s="365"/>
      <c r="F709" s="366">
        <f>F692+F694+F696+F698+F702+F704+F706</f>
        <v>95.773</v>
      </c>
      <c r="G709" s="366">
        <f>G692+G694+G696+G698+G702+G704+G706</f>
        <v>31.425</v>
      </c>
      <c r="H709" s="366">
        <f>H692+H694+H696+H698+H702+H704+H706</f>
        <v>31.588</v>
      </c>
      <c r="K709" s="103"/>
      <c r="L709" s="103"/>
      <c r="M709" s="103"/>
      <c r="N709" s="5"/>
      <c r="O709" s="5"/>
      <c r="P709" s="5"/>
      <c r="Q709" s="5"/>
    </row>
    <row r="710" spans="1:17" ht="15.75" customHeight="1">
      <c r="A710" s="296"/>
      <c r="B710" s="133" t="s">
        <v>55</v>
      </c>
      <c r="C710" s="134"/>
      <c r="D710" s="134"/>
      <c r="E710" s="55"/>
      <c r="F710" s="135"/>
      <c r="G710" s="135"/>
      <c r="H710" s="136"/>
      <c r="N710" s="5"/>
      <c r="O710" s="5"/>
      <c r="P710" s="5"/>
      <c r="Q710" s="5"/>
    </row>
    <row r="711" spans="1:17" ht="15.75" customHeight="1">
      <c r="A711" s="143">
        <v>1</v>
      </c>
      <c r="B711" s="114" t="s">
        <v>33</v>
      </c>
      <c r="C711" s="97"/>
      <c r="D711" s="97"/>
      <c r="E711" s="40"/>
      <c r="F711" s="98">
        <f>SUM(F712:F712)</f>
        <v>2.755</v>
      </c>
      <c r="G711" s="98">
        <f>SUM(G712:G712)</f>
        <v>0</v>
      </c>
      <c r="H711" s="99">
        <f>SUM(H712:H712)</f>
        <v>0</v>
      </c>
      <c r="M711" s="5"/>
      <c r="N711" s="5"/>
      <c r="O711" s="5"/>
      <c r="P711" s="5"/>
      <c r="Q711" s="5"/>
    </row>
    <row r="712" spans="1:17" ht="15.75" customHeight="1">
      <c r="A712" s="290"/>
      <c r="B712" s="49" t="s">
        <v>102</v>
      </c>
      <c r="C712" s="104"/>
      <c r="D712" s="104"/>
      <c r="E712" s="45"/>
      <c r="F712" s="105">
        <v>2.755</v>
      </c>
      <c r="G712" s="105"/>
      <c r="H712" s="106"/>
      <c r="M712" s="5"/>
      <c r="N712" s="5"/>
      <c r="O712" s="5"/>
      <c r="P712" s="5"/>
      <c r="Q712" s="5"/>
    </row>
    <row r="713" spans="1:17" ht="29.25" customHeight="1">
      <c r="A713" s="291">
        <v>2</v>
      </c>
      <c r="B713" s="187" t="s">
        <v>165</v>
      </c>
      <c r="C713" s="108"/>
      <c r="D713" s="108"/>
      <c r="E713" s="72"/>
      <c r="F713" s="109">
        <f>SUM(F714:F714)</f>
        <v>0.67</v>
      </c>
      <c r="G713" s="109">
        <f>SUM(G714:G714)</f>
        <v>0.67</v>
      </c>
      <c r="H713" s="110">
        <f>SUM(H714:H714)</f>
        <v>0</v>
      </c>
      <c r="M713" s="5"/>
      <c r="N713" s="5"/>
      <c r="O713" s="5"/>
      <c r="P713" s="5"/>
      <c r="Q713" s="5"/>
    </row>
    <row r="714" spans="1:17" ht="15.75" customHeight="1">
      <c r="A714" s="292"/>
      <c r="B714" s="34" t="s">
        <v>99</v>
      </c>
      <c r="C714" s="111">
        <v>40</v>
      </c>
      <c r="D714" s="111"/>
      <c r="E714" s="52">
        <f>F714/C714*1000</f>
        <v>16.75</v>
      </c>
      <c r="F714" s="112">
        <v>0.67</v>
      </c>
      <c r="G714" s="112">
        <v>0.67</v>
      </c>
      <c r="H714" s="113"/>
      <c r="M714" s="5"/>
      <c r="N714" s="5"/>
      <c r="O714" s="5"/>
      <c r="P714" s="5"/>
      <c r="Q714" s="5"/>
    </row>
    <row r="715" spans="1:17" ht="15.75" customHeight="1">
      <c r="A715" s="143">
        <v>3</v>
      </c>
      <c r="B715" s="114" t="s">
        <v>154</v>
      </c>
      <c r="C715" s="97"/>
      <c r="D715" s="97"/>
      <c r="E715" s="40"/>
      <c r="F715" s="98">
        <f>SUM(F716:F717)</f>
        <v>0.31</v>
      </c>
      <c r="G715" s="98">
        <f>SUM(G716:G717)</f>
        <v>0.31</v>
      </c>
      <c r="H715" s="99">
        <f>SUM(H716:H717)</f>
        <v>0</v>
      </c>
      <c r="N715" s="5"/>
      <c r="O715" s="5"/>
      <c r="P715" s="5"/>
      <c r="Q715" s="5"/>
    </row>
    <row r="716" spans="1:17" ht="15.75" customHeight="1">
      <c r="A716" s="289"/>
      <c r="B716" s="29" t="s">
        <v>99</v>
      </c>
      <c r="C716" s="100">
        <v>180</v>
      </c>
      <c r="D716" s="100"/>
      <c r="E716" s="31">
        <f>F716/C716*1000</f>
        <v>0.888888888888889</v>
      </c>
      <c r="F716" s="101">
        <v>0.16</v>
      </c>
      <c r="G716" s="101">
        <v>0.16</v>
      </c>
      <c r="H716" s="102"/>
      <c r="N716" s="5"/>
      <c r="O716" s="5"/>
      <c r="P716" s="5"/>
      <c r="Q716" s="5"/>
    </row>
    <row r="717" spans="1:17" ht="15.75" customHeight="1">
      <c r="A717" s="290"/>
      <c r="B717" s="49" t="s">
        <v>103</v>
      </c>
      <c r="C717" s="104">
        <v>50</v>
      </c>
      <c r="D717" s="104"/>
      <c r="E717" s="45">
        <f>F717/C717*1000</f>
        <v>3</v>
      </c>
      <c r="F717" s="105">
        <v>0.15</v>
      </c>
      <c r="G717" s="105">
        <v>0.15</v>
      </c>
      <c r="H717" s="106"/>
      <c r="O717" s="5"/>
      <c r="P717" s="5"/>
      <c r="Q717" s="5"/>
    </row>
    <row r="718" spans="1:17" ht="15.75" customHeight="1">
      <c r="A718" s="291">
        <v>4</v>
      </c>
      <c r="B718" s="50" t="s">
        <v>105</v>
      </c>
      <c r="C718" s="108"/>
      <c r="D718" s="108"/>
      <c r="E718" s="40"/>
      <c r="F718" s="109">
        <f>SUM(F719:F719)</f>
        <v>1.198</v>
      </c>
      <c r="G718" s="109">
        <f>SUM(G719:G719)</f>
        <v>0</v>
      </c>
      <c r="H718" s="110">
        <f>SUM(H719:H719)</f>
        <v>0</v>
      </c>
      <c r="K718" s="5"/>
      <c r="L718" s="5"/>
      <c r="N718" s="5"/>
      <c r="O718" s="5"/>
      <c r="P718" s="5"/>
      <c r="Q718" s="5"/>
    </row>
    <row r="719" spans="1:17" ht="15.75" customHeight="1">
      <c r="A719" s="296"/>
      <c r="B719" s="188" t="s">
        <v>102</v>
      </c>
      <c r="C719" s="134"/>
      <c r="D719" s="134"/>
      <c r="E719" s="62"/>
      <c r="F719" s="135">
        <v>1.198</v>
      </c>
      <c r="G719" s="135"/>
      <c r="H719" s="136"/>
      <c r="K719" s="5"/>
      <c r="L719" s="5"/>
      <c r="N719" s="5"/>
      <c r="O719" s="5"/>
      <c r="P719" s="5"/>
      <c r="Q719" s="5"/>
    </row>
    <row r="720" spans="1:17" ht="15.75" customHeight="1">
      <c r="A720" s="143">
        <v>5</v>
      </c>
      <c r="B720" s="114" t="s">
        <v>24</v>
      </c>
      <c r="C720" s="97"/>
      <c r="D720" s="97"/>
      <c r="E720" s="40"/>
      <c r="F720" s="98">
        <f>SUM(F721:F722)</f>
        <v>22.189999999999998</v>
      </c>
      <c r="G720" s="98">
        <f>SUM(G721:G722)</f>
        <v>12.96</v>
      </c>
      <c r="H720" s="99">
        <f>SUM(H721:H722)</f>
        <v>0</v>
      </c>
      <c r="K720" s="5"/>
      <c r="L720" s="5"/>
      <c r="M720" s="5"/>
      <c r="N720" s="5"/>
      <c r="O720" s="5"/>
      <c r="P720" s="5"/>
      <c r="Q720" s="5"/>
    </row>
    <row r="721" spans="1:17" ht="15.75" customHeight="1">
      <c r="A721" s="289"/>
      <c r="B721" s="29" t="s">
        <v>101</v>
      </c>
      <c r="C721" s="118">
        <v>1700</v>
      </c>
      <c r="D721" s="118"/>
      <c r="E721" s="31">
        <f>F721/C721*1000</f>
        <v>7.464705882352941</v>
      </c>
      <c r="F721" s="120">
        <v>12.69</v>
      </c>
      <c r="G721" s="120">
        <v>12.96</v>
      </c>
      <c r="H721" s="121"/>
      <c r="K721" s="5"/>
      <c r="L721" s="5"/>
      <c r="M721" s="5"/>
      <c r="N721" s="5"/>
      <c r="O721" s="5"/>
      <c r="P721" s="5"/>
      <c r="Q721" s="5"/>
    </row>
    <row r="722" spans="1:17" ht="15.75" customHeight="1">
      <c r="A722" s="289"/>
      <c r="B722" s="29" t="s">
        <v>102</v>
      </c>
      <c r="C722" s="100"/>
      <c r="D722" s="100"/>
      <c r="E722" s="31"/>
      <c r="F722" s="101">
        <v>9.5</v>
      </c>
      <c r="G722" s="101"/>
      <c r="H722" s="102"/>
      <c r="K722" s="5"/>
      <c r="L722" s="5"/>
      <c r="M722" s="5"/>
      <c r="N722" s="5"/>
      <c r="O722" s="5"/>
      <c r="P722" s="5"/>
      <c r="Q722" s="5"/>
    </row>
    <row r="723" spans="1:17" ht="15.75" customHeight="1">
      <c r="A723" s="293">
        <v>6</v>
      </c>
      <c r="B723" s="114" t="s">
        <v>36</v>
      </c>
      <c r="C723" s="117"/>
      <c r="D723" s="117"/>
      <c r="E723" s="145"/>
      <c r="F723" s="137">
        <f>SUM(F724:F724)</f>
        <v>0.02</v>
      </c>
      <c r="G723" s="137">
        <f>SUM(G724:G724)</f>
        <v>0</v>
      </c>
      <c r="H723" s="99">
        <f>SUM(H724:H724)</f>
        <v>0</v>
      </c>
      <c r="K723" s="5"/>
      <c r="L723" s="5"/>
      <c r="M723" s="5"/>
      <c r="N723" s="5"/>
      <c r="O723" s="5"/>
      <c r="P723" s="5"/>
      <c r="Q723" s="5"/>
    </row>
    <row r="724" spans="1:17" ht="15.75" customHeight="1">
      <c r="A724" s="289"/>
      <c r="B724" s="29" t="s">
        <v>102</v>
      </c>
      <c r="C724" s="100"/>
      <c r="D724" s="100"/>
      <c r="E724" s="31"/>
      <c r="F724" s="101">
        <v>0.02</v>
      </c>
      <c r="G724" s="101"/>
      <c r="H724" s="102"/>
      <c r="K724" s="5"/>
      <c r="L724" s="5"/>
      <c r="M724" s="5"/>
      <c r="N724" s="5"/>
      <c r="O724" s="5"/>
      <c r="P724" s="5"/>
      <c r="Q724" s="5"/>
    </row>
    <row r="725" spans="1:17" ht="15.75" customHeight="1">
      <c r="A725" s="143">
        <v>7</v>
      </c>
      <c r="B725" s="114" t="s">
        <v>25</v>
      </c>
      <c r="C725" s="97"/>
      <c r="D725" s="97"/>
      <c r="E725" s="40"/>
      <c r="F725" s="98">
        <f>SUM(F726:F727)</f>
        <v>0.086</v>
      </c>
      <c r="G725" s="98">
        <f>SUM(G726:G727)</f>
        <v>0.008</v>
      </c>
      <c r="H725" s="99">
        <f>SUM(H726:H727)</f>
        <v>0</v>
      </c>
      <c r="K725" s="5"/>
      <c r="L725" s="5"/>
      <c r="M725" s="5"/>
      <c r="N725" s="5"/>
      <c r="O725" s="5"/>
      <c r="P725" s="5"/>
      <c r="Q725" s="5"/>
    </row>
    <row r="726" spans="1:17" ht="15.75" customHeight="1">
      <c r="A726" s="442"/>
      <c r="B726" s="443" t="s">
        <v>99</v>
      </c>
      <c r="C726" s="134">
        <v>93</v>
      </c>
      <c r="D726" s="134"/>
      <c r="E726" s="55"/>
      <c r="F726" s="135">
        <v>0.008</v>
      </c>
      <c r="G726" s="135">
        <v>0.008</v>
      </c>
      <c r="H726" s="136"/>
      <c r="K726" s="5"/>
      <c r="L726" s="5"/>
      <c r="M726" s="5"/>
      <c r="N726" s="5"/>
      <c r="O726" s="5"/>
      <c r="P726" s="5"/>
      <c r="Q726" s="5"/>
    </row>
    <row r="727" spans="1:17" ht="15.75" customHeight="1">
      <c r="A727" s="290"/>
      <c r="B727" s="49" t="s">
        <v>102</v>
      </c>
      <c r="C727" s="104"/>
      <c r="D727" s="104"/>
      <c r="E727" s="189"/>
      <c r="F727" s="271">
        <v>0.078</v>
      </c>
      <c r="G727" s="105"/>
      <c r="H727" s="106"/>
      <c r="K727" s="5"/>
      <c r="L727" s="5"/>
      <c r="M727" s="5"/>
      <c r="N727" s="5"/>
      <c r="O727" s="5"/>
      <c r="P727" s="5"/>
      <c r="Q727" s="5"/>
    </row>
    <row r="728" spans="1:17" ht="15.75" customHeight="1">
      <c r="A728" s="143">
        <v>8</v>
      </c>
      <c r="B728" s="114" t="s">
        <v>37</v>
      </c>
      <c r="C728" s="97"/>
      <c r="D728" s="97"/>
      <c r="E728" s="40"/>
      <c r="F728" s="98">
        <f>SUM(F729:F730)</f>
        <v>0.706</v>
      </c>
      <c r="G728" s="98">
        <f>SUM(G729:G730)</f>
        <v>0.494</v>
      </c>
      <c r="H728" s="99">
        <f>SUM(H729:H730)</f>
        <v>0</v>
      </c>
      <c r="M728" s="5"/>
      <c r="N728" s="5"/>
      <c r="O728" s="5"/>
      <c r="P728" s="5"/>
      <c r="Q728" s="5"/>
    </row>
    <row r="729" spans="1:17" ht="15.75" customHeight="1">
      <c r="A729" s="289"/>
      <c r="B729" s="29" t="s">
        <v>102</v>
      </c>
      <c r="C729" s="100"/>
      <c r="D729" s="100"/>
      <c r="E729" s="31"/>
      <c r="F729" s="101">
        <v>0.212</v>
      </c>
      <c r="G729" s="101"/>
      <c r="H729" s="102"/>
      <c r="M729" s="5"/>
      <c r="N729" s="5"/>
      <c r="O729" s="5"/>
      <c r="P729" s="5"/>
      <c r="Q729" s="5"/>
    </row>
    <row r="730" spans="1:17" ht="15.75" customHeight="1">
      <c r="A730" s="289"/>
      <c r="B730" s="29" t="s">
        <v>103</v>
      </c>
      <c r="C730" s="100">
        <v>10</v>
      </c>
      <c r="D730" s="100"/>
      <c r="E730" s="31">
        <f>F730/C730*1000</f>
        <v>49.4</v>
      </c>
      <c r="F730" s="101">
        <v>0.494</v>
      </c>
      <c r="G730" s="101">
        <v>0.494</v>
      </c>
      <c r="H730" s="102"/>
      <c r="M730" s="5"/>
      <c r="N730" s="5"/>
      <c r="O730" s="5"/>
      <c r="P730" s="5"/>
      <c r="Q730" s="5"/>
    </row>
    <row r="731" spans="1:17" ht="15.75" customHeight="1">
      <c r="A731" s="143">
        <v>9</v>
      </c>
      <c r="B731" s="114" t="s">
        <v>42</v>
      </c>
      <c r="C731" s="97"/>
      <c r="D731" s="97"/>
      <c r="E731" s="40"/>
      <c r="F731" s="98">
        <f>SUM(F732:F733)</f>
        <v>2.274</v>
      </c>
      <c r="G731" s="98">
        <f>SUM(G732:G733)</f>
        <v>0.29</v>
      </c>
      <c r="H731" s="99">
        <f>SUM(H732:H733)</f>
        <v>0</v>
      </c>
      <c r="M731" s="5"/>
      <c r="N731" s="5"/>
      <c r="O731" s="5"/>
      <c r="P731" s="5"/>
      <c r="Q731" s="5"/>
    </row>
    <row r="732" spans="1:17" ht="15.75" customHeight="1">
      <c r="A732" s="289"/>
      <c r="B732" s="116" t="s">
        <v>102</v>
      </c>
      <c r="C732" s="100"/>
      <c r="D732" s="100"/>
      <c r="E732" s="62"/>
      <c r="F732" s="101">
        <v>0.584</v>
      </c>
      <c r="G732" s="101"/>
      <c r="H732" s="102"/>
      <c r="M732" s="5"/>
      <c r="N732" s="5"/>
      <c r="O732" s="5"/>
      <c r="P732" s="5"/>
      <c r="Q732" s="5"/>
    </row>
    <row r="733" spans="1:17" ht="15.75" customHeight="1">
      <c r="A733" s="290"/>
      <c r="B733" s="49" t="s">
        <v>103</v>
      </c>
      <c r="C733" s="104">
        <v>138</v>
      </c>
      <c r="D733" s="104"/>
      <c r="E733" s="45">
        <f>F733/C733*1000</f>
        <v>12.246376811594203</v>
      </c>
      <c r="F733" s="105">
        <v>1.69</v>
      </c>
      <c r="G733" s="105">
        <v>0.29</v>
      </c>
      <c r="H733" s="106"/>
      <c r="K733" s="103"/>
      <c r="L733" s="103"/>
      <c r="M733" s="5"/>
      <c r="N733" s="5"/>
      <c r="O733" s="5"/>
      <c r="P733" s="5"/>
      <c r="Q733" s="5"/>
    </row>
    <row r="734" spans="1:17" ht="15.75" customHeight="1">
      <c r="A734" s="143">
        <v>10</v>
      </c>
      <c r="B734" s="114" t="s">
        <v>78</v>
      </c>
      <c r="C734" s="97"/>
      <c r="D734" s="97"/>
      <c r="E734" s="40"/>
      <c r="F734" s="98">
        <f>SUM(F735:F735)</f>
        <v>0.372</v>
      </c>
      <c r="G734" s="98">
        <f>SUM(G735:G735)</f>
        <v>0.1</v>
      </c>
      <c r="H734" s="99">
        <f>SUM(H735:H735)</f>
        <v>0</v>
      </c>
      <c r="M734" s="5"/>
      <c r="N734" s="5"/>
      <c r="O734" s="5"/>
      <c r="P734" s="5"/>
      <c r="Q734" s="5"/>
    </row>
    <row r="735" spans="1:17" ht="15.75" customHeight="1">
      <c r="A735" s="290"/>
      <c r="B735" s="122" t="s">
        <v>102</v>
      </c>
      <c r="C735" s="104"/>
      <c r="D735" s="104"/>
      <c r="E735" s="45"/>
      <c r="F735" s="105">
        <v>0.372</v>
      </c>
      <c r="G735" s="105">
        <v>0.1</v>
      </c>
      <c r="H735" s="106"/>
      <c r="M735" s="5"/>
      <c r="N735" s="5"/>
      <c r="O735" s="5"/>
      <c r="P735" s="5"/>
      <c r="Q735" s="5"/>
    </row>
    <row r="736" spans="1:17" ht="15.75" customHeight="1">
      <c r="A736" s="143">
        <v>11</v>
      </c>
      <c r="B736" s="170" t="s">
        <v>28</v>
      </c>
      <c r="C736" s="97"/>
      <c r="D736" s="97"/>
      <c r="E736" s="40"/>
      <c r="F736" s="98">
        <f>SUM(F737:F737)</f>
        <v>5.02</v>
      </c>
      <c r="G736" s="98">
        <f>SUM(G737:G737)</f>
        <v>0</v>
      </c>
      <c r="H736" s="99">
        <f>SUM(H737:H737)</f>
        <v>0</v>
      </c>
      <c r="K736" s="5"/>
      <c r="L736" s="5"/>
      <c r="M736" s="5"/>
      <c r="N736" s="5"/>
      <c r="O736" s="5"/>
      <c r="P736" s="5"/>
      <c r="Q736" s="5"/>
    </row>
    <row r="737" spans="1:17" ht="15.75" customHeight="1">
      <c r="A737" s="289"/>
      <c r="B737" s="29" t="s">
        <v>102</v>
      </c>
      <c r="C737" s="100"/>
      <c r="D737" s="100"/>
      <c r="E737" s="31"/>
      <c r="F737" s="101">
        <v>5.02</v>
      </c>
      <c r="G737" s="101"/>
      <c r="H737" s="102"/>
      <c r="J737" s="103"/>
      <c r="K737" s="5"/>
      <c r="L737" s="5"/>
      <c r="M737" s="5"/>
      <c r="N737" s="5"/>
      <c r="O737" s="5"/>
      <c r="P737" s="5"/>
      <c r="Q737" s="5"/>
    </row>
    <row r="738" spans="1:17" ht="15.75" customHeight="1">
      <c r="A738" s="293">
        <v>12</v>
      </c>
      <c r="B738" s="114" t="s">
        <v>38</v>
      </c>
      <c r="C738" s="117"/>
      <c r="D738" s="117"/>
      <c r="E738" s="40"/>
      <c r="F738" s="137">
        <f>SUM(F739:F739)</f>
        <v>10.446</v>
      </c>
      <c r="G738" s="137">
        <f>SUM(G739:G739)</f>
        <v>0</v>
      </c>
      <c r="H738" s="138">
        <f>SUM(H739:H739)</f>
        <v>0</v>
      </c>
      <c r="K738" s="5"/>
      <c r="L738" s="5"/>
      <c r="M738" s="5"/>
      <c r="N738" s="5"/>
      <c r="O738" s="5"/>
      <c r="P738" s="5"/>
      <c r="Q738" s="5"/>
    </row>
    <row r="739" spans="1:17" ht="15.75" customHeight="1">
      <c r="A739" s="289"/>
      <c r="B739" s="29" t="s">
        <v>102</v>
      </c>
      <c r="C739" s="100"/>
      <c r="D739" s="100"/>
      <c r="E739" s="31"/>
      <c r="F739" s="101">
        <v>10.446</v>
      </c>
      <c r="G739" s="101"/>
      <c r="H739" s="102"/>
      <c r="K739" s="5"/>
      <c r="L739" s="5"/>
      <c r="M739" s="5"/>
      <c r="N739" s="5"/>
      <c r="O739" s="5"/>
      <c r="P739" s="5"/>
      <c r="Q739" s="5"/>
    </row>
    <row r="740" spans="1:17" ht="15.75" customHeight="1">
      <c r="A740" s="143">
        <v>13</v>
      </c>
      <c r="B740" s="114" t="s">
        <v>97</v>
      </c>
      <c r="C740" s="97"/>
      <c r="D740" s="97"/>
      <c r="E740" s="40"/>
      <c r="F740" s="98">
        <f>SUM(F741:F741)</f>
        <v>0.288</v>
      </c>
      <c r="G740" s="98">
        <f>SUM(G741:G741)</f>
        <v>0.288</v>
      </c>
      <c r="H740" s="99">
        <f>SUM(H741:H741)</f>
        <v>0</v>
      </c>
      <c r="K740" s="5"/>
      <c r="L740" s="5"/>
      <c r="M740" s="5"/>
      <c r="N740" s="5"/>
      <c r="O740" s="5"/>
      <c r="P740" s="5"/>
      <c r="Q740" s="5"/>
    </row>
    <row r="741" spans="1:17" ht="15.75" customHeight="1">
      <c r="A741" s="297"/>
      <c r="B741" s="49" t="s">
        <v>99</v>
      </c>
      <c r="C741" s="123">
        <v>36</v>
      </c>
      <c r="D741" s="123"/>
      <c r="E741" s="144">
        <f>F741/C741*1000</f>
        <v>8</v>
      </c>
      <c r="F741" s="124">
        <v>0.288</v>
      </c>
      <c r="G741" s="124">
        <v>0.288</v>
      </c>
      <c r="H741" s="125"/>
      <c r="K741" s="5"/>
      <c r="L741" s="5"/>
      <c r="M741" s="5"/>
      <c r="N741" s="5"/>
      <c r="O741" s="5"/>
      <c r="P741" s="5"/>
      <c r="Q741" s="5"/>
    </row>
    <row r="742" spans="1:17" ht="15.75" customHeight="1">
      <c r="A742" s="143">
        <v>14</v>
      </c>
      <c r="B742" s="114" t="s">
        <v>41</v>
      </c>
      <c r="C742" s="97"/>
      <c r="D742" s="97"/>
      <c r="E742" s="40"/>
      <c r="F742" s="98">
        <f>SUM(F743:F743)</f>
        <v>2.797</v>
      </c>
      <c r="G742" s="98">
        <f>SUM(G743:G743)</f>
        <v>0</v>
      </c>
      <c r="H742" s="99">
        <f>SUM(H743:H743)</f>
        <v>0</v>
      </c>
      <c r="M742" s="5"/>
      <c r="N742" s="5"/>
      <c r="O742" s="5"/>
      <c r="P742" s="5"/>
      <c r="Q742" s="5"/>
    </row>
    <row r="743" spans="1:17" ht="15.75" customHeight="1" thickBot="1">
      <c r="A743" s="290"/>
      <c r="B743" s="49" t="s">
        <v>102</v>
      </c>
      <c r="C743" s="104"/>
      <c r="D743" s="104"/>
      <c r="E743" s="45"/>
      <c r="F743" s="105">
        <v>2.797</v>
      </c>
      <c r="G743" s="105"/>
      <c r="H743" s="106"/>
      <c r="M743" s="5"/>
      <c r="N743" s="5"/>
      <c r="O743" s="5"/>
      <c r="P743" s="5"/>
      <c r="Q743" s="5"/>
    </row>
    <row r="744" spans="1:17" ht="15.75" customHeight="1" thickBot="1">
      <c r="A744" s="358" t="s">
        <v>200</v>
      </c>
      <c r="B744" s="359" t="s">
        <v>139</v>
      </c>
      <c r="C744" s="368"/>
      <c r="D744" s="368"/>
      <c r="E744" s="368"/>
      <c r="F744" s="369">
        <f>F711+F713+F715+F718+F720+F723+F725+F728+F731+F734+F736+F738+F740+F742</f>
        <v>49.13199999999999</v>
      </c>
      <c r="G744" s="369">
        <f>G711+G713+G715+G718+G720+G723+G725+G728+G731+G734+G736+G738+G740+G742</f>
        <v>15.12</v>
      </c>
      <c r="H744" s="369">
        <f>H711+H713+H715+H718+H720+H723+H725+H728+H731+H734+H736+H738+H740+H742</f>
        <v>0</v>
      </c>
      <c r="M744" s="5"/>
      <c r="N744" s="5"/>
      <c r="O744" s="5"/>
      <c r="P744" s="5"/>
      <c r="Q744" s="5"/>
    </row>
    <row r="745" spans="1:17" ht="15.75" customHeight="1">
      <c r="A745" s="302"/>
      <c r="B745" s="171" t="s">
        <v>52</v>
      </c>
      <c r="C745" s="172"/>
      <c r="D745" s="172"/>
      <c r="E745" s="173"/>
      <c r="F745" s="174"/>
      <c r="G745" s="174"/>
      <c r="H745" s="175"/>
      <c r="K745" s="5"/>
      <c r="L745" s="5"/>
      <c r="M745" s="5"/>
      <c r="N745" s="5"/>
      <c r="O745" s="5"/>
      <c r="P745" s="5"/>
      <c r="Q745" s="5"/>
    </row>
    <row r="746" spans="1:17" ht="15.75" customHeight="1">
      <c r="A746" s="291">
        <v>1</v>
      </c>
      <c r="B746" s="107" t="s">
        <v>158</v>
      </c>
      <c r="C746" s="108"/>
      <c r="D746" s="108"/>
      <c r="E746" s="72"/>
      <c r="F746" s="109">
        <f>SUM(F747:F747)</f>
        <v>0.73</v>
      </c>
      <c r="G746" s="109">
        <f>SUM(G747:G747)</f>
        <v>0.73</v>
      </c>
      <c r="H746" s="110">
        <f>SUM(H747:H747)</f>
        <v>0</v>
      </c>
      <c r="O746" s="5"/>
      <c r="P746" s="5"/>
      <c r="Q746" s="5"/>
    </row>
    <row r="747" spans="1:17" ht="15.75" customHeight="1">
      <c r="A747" s="292"/>
      <c r="B747" s="34" t="s">
        <v>103</v>
      </c>
      <c r="C747" s="111">
        <v>30</v>
      </c>
      <c r="D747" s="111"/>
      <c r="E747" s="52">
        <f>F747/C747*1000</f>
        <v>24.333333333333332</v>
      </c>
      <c r="F747" s="112">
        <v>0.73</v>
      </c>
      <c r="G747" s="112">
        <v>0.73</v>
      </c>
      <c r="H747" s="113"/>
      <c r="O747" s="5"/>
      <c r="P747" s="5"/>
      <c r="Q747" s="5"/>
    </row>
    <row r="748" spans="1:17" ht="15.75" customHeight="1">
      <c r="A748" s="143">
        <v>2</v>
      </c>
      <c r="B748" s="114" t="s">
        <v>160</v>
      </c>
      <c r="C748" s="97"/>
      <c r="D748" s="97"/>
      <c r="E748" s="40"/>
      <c r="F748" s="98">
        <f>SUM(F749:F749)</f>
        <v>0.009</v>
      </c>
      <c r="G748" s="98">
        <f>SUM(G749:G749)</f>
        <v>0.009</v>
      </c>
      <c r="H748" s="99">
        <f>SUM(H749:H749)</f>
        <v>0</v>
      </c>
      <c r="K748" s="103"/>
      <c r="L748" s="103"/>
      <c r="M748" s="103"/>
      <c r="N748" s="103"/>
      <c r="P748" s="5"/>
      <c r="Q748" s="5"/>
    </row>
    <row r="749" spans="1:17" ht="15.75" customHeight="1">
      <c r="A749" s="290"/>
      <c r="B749" s="49" t="s">
        <v>102</v>
      </c>
      <c r="C749" s="104"/>
      <c r="D749" s="104"/>
      <c r="E749" s="45"/>
      <c r="F749" s="105">
        <v>0.009</v>
      </c>
      <c r="G749" s="105">
        <v>0.009</v>
      </c>
      <c r="H749" s="106"/>
      <c r="P749" s="5"/>
      <c r="Q749" s="5"/>
    </row>
    <row r="750" spans="1:17" ht="15.75" customHeight="1">
      <c r="A750" s="293">
        <v>3</v>
      </c>
      <c r="B750" s="38" t="s">
        <v>135</v>
      </c>
      <c r="C750" s="117"/>
      <c r="D750" s="117"/>
      <c r="E750" s="145"/>
      <c r="F750" s="137">
        <f>F751</f>
        <v>1.41</v>
      </c>
      <c r="G750" s="137">
        <f>G751</f>
        <v>1.41</v>
      </c>
      <c r="H750" s="138"/>
      <c r="P750" s="5"/>
      <c r="Q750" s="5"/>
    </row>
    <row r="751" spans="1:17" ht="15.75" customHeight="1">
      <c r="A751" s="290"/>
      <c r="B751" s="49" t="s">
        <v>102</v>
      </c>
      <c r="C751" s="123"/>
      <c r="D751" s="123"/>
      <c r="E751" s="144"/>
      <c r="F751" s="124">
        <v>1.41</v>
      </c>
      <c r="G751" s="124">
        <v>1.41</v>
      </c>
      <c r="H751" s="125"/>
      <c r="P751" s="5"/>
      <c r="Q751" s="5"/>
    </row>
    <row r="752" spans="1:17" ht="15.75" customHeight="1">
      <c r="A752" s="143">
        <v>4</v>
      </c>
      <c r="B752" s="114" t="s">
        <v>40</v>
      </c>
      <c r="C752" s="97"/>
      <c r="D752" s="97"/>
      <c r="E752" s="40"/>
      <c r="F752" s="98">
        <f>SUM(F753:F753)</f>
        <v>0.918</v>
      </c>
      <c r="G752" s="98">
        <f>SUM(G753:G753)</f>
        <v>0.918</v>
      </c>
      <c r="H752" s="99">
        <f>SUM(H753:H753)</f>
        <v>0</v>
      </c>
      <c r="P752" s="5"/>
      <c r="Q752" s="5"/>
    </row>
    <row r="753" spans="1:17" ht="15.75" customHeight="1">
      <c r="A753" s="290"/>
      <c r="B753" s="49" t="s">
        <v>102</v>
      </c>
      <c r="C753" s="104"/>
      <c r="D753" s="104"/>
      <c r="E753" s="45"/>
      <c r="F753" s="105">
        <v>0.918</v>
      </c>
      <c r="G753" s="105">
        <v>0.918</v>
      </c>
      <c r="H753" s="106"/>
      <c r="K753" s="66"/>
      <c r="L753" s="66"/>
      <c r="M753" s="66"/>
      <c r="N753" s="66"/>
      <c r="P753" s="5"/>
      <c r="Q753" s="5"/>
    </row>
    <row r="754" spans="1:17" ht="15.75" customHeight="1">
      <c r="A754" s="143">
        <v>5</v>
      </c>
      <c r="B754" s="114" t="s">
        <v>8</v>
      </c>
      <c r="C754" s="97"/>
      <c r="D754" s="97"/>
      <c r="E754" s="145"/>
      <c r="F754" s="98">
        <f>SUM(F755:F756)</f>
        <v>1.0170000000000001</v>
      </c>
      <c r="G754" s="98">
        <f>SUM(G755:G756)</f>
        <v>1.016</v>
      </c>
      <c r="H754" s="99">
        <f>SUM(H755:H756)</f>
        <v>0</v>
      </c>
      <c r="K754" s="66"/>
      <c r="L754" s="66"/>
      <c r="M754" s="66"/>
      <c r="N754" s="66"/>
      <c r="P754" s="5"/>
      <c r="Q754" s="5"/>
    </row>
    <row r="755" spans="1:17" ht="15.75" customHeight="1">
      <c r="A755" s="289"/>
      <c r="B755" s="29" t="s">
        <v>116</v>
      </c>
      <c r="C755" s="100">
        <v>68</v>
      </c>
      <c r="D755" s="100"/>
      <c r="E755" s="62">
        <f>F755/C755*1000</f>
        <v>10.014705882352942</v>
      </c>
      <c r="F755" s="101">
        <v>0.681</v>
      </c>
      <c r="G755" s="101">
        <v>0.68</v>
      </c>
      <c r="H755" s="102"/>
      <c r="K755" s="66"/>
      <c r="L755" s="66"/>
      <c r="M755" s="66"/>
      <c r="N755" s="66"/>
      <c r="P755" s="5"/>
      <c r="Q755" s="5"/>
    </row>
    <row r="756" spans="1:17" ht="15.75" customHeight="1">
      <c r="A756" s="289"/>
      <c r="B756" s="29" t="s">
        <v>102</v>
      </c>
      <c r="C756" s="100"/>
      <c r="D756" s="100"/>
      <c r="E756" s="31"/>
      <c r="F756" s="101">
        <v>0.336</v>
      </c>
      <c r="G756" s="101">
        <v>0.336</v>
      </c>
      <c r="H756" s="102"/>
      <c r="J756" s="103"/>
      <c r="K756" s="66"/>
      <c r="L756" s="66"/>
      <c r="M756" s="66"/>
      <c r="N756" s="66"/>
      <c r="P756" s="5"/>
      <c r="Q756" s="5"/>
    </row>
    <row r="757" spans="1:17" ht="15.75" customHeight="1">
      <c r="A757" s="293">
        <v>6</v>
      </c>
      <c r="B757" s="114" t="s">
        <v>161</v>
      </c>
      <c r="C757" s="117"/>
      <c r="D757" s="117"/>
      <c r="E757" s="145"/>
      <c r="F757" s="137">
        <f>SUM(F758:F758)</f>
        <v>0.72</v>
      </c>
      <c r="G757" s="137">
        <f>SUM(G758:G758)</f>
        <v>0.72</v>
      </c>
      <c r="H757" s="138">
        <f>SUM(H758:H758)</f>
        <v>0</v>
      </c>
      <c r="K757" s="66"/>
      <c r="L757" s="66"/>
      <c r="M757" s="66"/>
      <c r="N757" s="66"/>
      <c r="P757" s="5"/>
      <c r="Q757" s="5"/>
    </row>
    <row r="758" spans="1:17" ht="15.75" customHeight="1" thickBot="1">
      <c r="A758" s="294"/>
      <c r="B758" s="34" t="s">
        <v>102</v>
      </c>
      <c r="C758" s="190"/>
      <c r="D758" s="190"/>
      <c r="E758" s="169"/>
      <c r="F758" s="191">
        <v>0.72</v>
      </c>
      <c r="G758" s="191">
        <v>0.72</v>
      </c>
      <c r="H758" s="192"/>
      <c r="P758" s="5"/>
      <c r="Q758" s="5"/>
    </row>
    <row r="759" spans="1:17" ht="15.75" customHeight="1" thickBot="1">
      <c r="A759" s="348" t="s">
        <v>200</v>
      </c>
      <c r="B759" s="349" t="s">
        <v>138</v>
      </c>
      <c r="C759" s="362"/>
      <c r="D759" s="362"/>
      <c r="E759" s="362"/>
      <c r="F759" s="350">
        <f>F746+F748+F750+F752+F754+F757</f>
        <v>4.804</v>
      </c>
      <c r="G759" s="350">
        <f>G746+G748+G750+G752+G754+G757</f>
        <v>4.803</v>
      </c>
      <c r="H759" s="350">
        <f>H746+H748+H750+H752+H754+H757</f>
        <v>0</v>
      </c>
      <c r="K759" s="66"/>
      <c r="L759" s="66"/>
      <c r="M759" s="66"/>
      <c r="N759" s="66"/>
      <c r="P759" s="5"/>
      <c r="Q759" s="5"/>
    </row>
    <row r="760" spans="1:17" ht="15.75" customHeight="1" thickBot="1">
      <c r="A760" s="370" t="s">
        <v>72</v>
      </c>
      <c r="B760" s="371" t="s">
        <v>82</v>
      </c>
      <c r="C760" s="372"/>
      <c r="D760" s="372"/>
      <c r="E760" s="372"/>
      <c r="F760" s="373">
        <f>F709+F744+F759</f>
        <v>149.70899999999997</v>
      </c>
      <c r="G760" s="373">
        <f>G709+G744+G759</f>
        <v>51.348</v>
      </c>
      <c r="H760" s="374">
        <f>H709+H744+H759</f>
        <v>31.588</v>
      </c>
      <c r="P760" s="5"/>
      <c r="Q760" s="5"/>
    </row>
    <row r="761" spans="1:8" ht="15.75" customHeight="1">
      <c r="A761" s="305" t="s">
        <v>95</v>
      </c>
      <c r="B761" s="262" t="s">
        <v>91</v>
      </c>
      <c r="C761" s="193"/>
      <c r="D761" s="193"/>
      <c r="E761" s="194"/>
      <c r="F761" s="195"/>
      <c r="G761" s="195"/>
      <c r="H761" s="196"/>
    </row>
    <row r="762" spans="1:17" s="65" customFormat="1" ht="15.75" customHeight="1">
      <c r="A762" s="306"/>
      <c r="B762" s="197" t="s">
        <v>54</v>
      </c>
      <c r="C762" s="149"/>
      <c r="D762" s="149"/>
      <c r="E762" s="198"/>
      <c r="F762" s="199"/>
      <c r="G762" s="199"/>
      <c r="H762" s="200"/>
      <c r="K762" s="6"/>
      <c r="L762" s="6"/>
      <c r="M762" s="6"/>
      <c r="N762" s="6"/>
      <c r="O762" s="6"/>
      <c r="P762" s="6"/>
      <c r="Q762" s="66"/>
    </row>
    <row r="763" spans="1:13" s="65" customFormat="1" ht="15.75" customHeight="1">
      <c r="A763" s="293">
        <v>1</v>
      </c>
      <c r="B763" s="201" t="s">
        <v>17</v>
      </c>
      <c r="C763" s="117"/>
      <c r="D763" s="117"/>
      <c r="E763" s="117"/>
      <c r="F763" s="137">
        <f>SUM(F764:F764)</f>
        <v>34.745</v>
      </c>
      <c r="G763" s="137">
        <f>SUM(G764:G764)</f>
        <v>0</v>
      </c>
      <c r="H763" s="138">
        <f>SUM(H764:H764)</f>
        <v>34.745</v>
      </c>
      <c r="J763" s="5"/>
      <c r="K763" s="5"/>
      <c r="L763" s="5"/>
      <c r="M763" s="66"/>
    </row>
    <row r="764" spans="1:13" s="65" customFormat="1" ht="15.75" customHeight="1">
      <c r="A764" s="301"/>
      <c r="B764" s="202" t="s">
        <v>116</v>
      </c>
      <c r="C764" s="118">
        <v>1248</v>
      </c>
      <c r="D764" s="118"/>
      <c r="E764" s="119">
        <f>F764/C764*1000</f>
        <v>27.840544871794872</v>
      </c>
      <c r="F764" s="120">
        <v>34.745</v>
      </c>
      <c r="G764" s="120"/>
      <c r="H764" s="121">
        <v>34.745</v>
      </c>
      <c r="J764" s="6"/>
      <c r="K764" s="6"/>
      <c r="L764" s="6"/>
      <c r="M764" s="66"/>
    </row>
    <row r="765" spans="1:13" s="65" customFormat="1" ht="15.75" customHeight="1">
      <c r="A765" s="293">
        <v>2</v>
      </c>
      <c r="B765" s="201" t="s">
        <v>60</v>
      </c>
      <c r="C765" s="117"/>
      <c r="D765" s="117"/>
      <c r="E765" s="145"/>
      <c r="F765" s="137">
        <f>SUM(F766)</f>
        <v>0.947</v>
      </c>
      <c r="G765" s="137">
        <f>SUM(G766)</f>
        <v>0.6</v>
      </c>
      <c r="H765" s="138">
        <f>SUM(H766)</f>
        <v>0</v>
      </c>
      <c r="J765" s="6"/>
      <c r="K765" s="6"/>
      <c r="L765" s="6"/>
      <c r="M765" s="66"/>
    </row>
    <row r="766" spans="1:13" s="65" customFormat="1" ht="15.75" customHeight="1">
      <c r="A766" s="297"/>
      <c r="B766" s="203" t="s">
        <v>102</v>
      </c>
      <c r="C766" s="123"/>
      <c r="D766" s="123"/>
      <c r="E766" s="144"/>
      <c r="F766" s="124">
        <v>0.947</v>
      </c>
      <c r="G766" s="124">
        <v>0.6</v>
      </c>
      <c r="H766" s="125"/>
      <c r="J766" s="6"/>
      <c r="K766" s="6"/>
      <c r="L766" s="6"/>
      <c r="M766" s="66"/>
    </row>
    <row r="767" spans="1:13" s="65" customFormat="1" ht="15.75" customHeight="1">
      <c r="A767" s="293">
        <v>3</v>
      </c>
      <c r="B767" s="201" t="s">
        <v>114</v>
      </c>
      <c r="C767" s="117"/>
      <c r="D767" s="117"/>
      <c r="E767" s="117"/>
      <c r="F767" s="137">
        <f>SUM(F768:F768)</f>
        <v>0.684</v>
      </c>
      <c r="G767" s="137">
        <f>SUM(G768:G768)</f>
        <v>0.684</v>
      </c>
      <c r="H767" s="138">
        <f>SUM(H768:H768)</f>
        <v>0</v>
      </c>
      <c r="J767" s="6"/>
      <c r="K767" s="6"/>
      <c r="L767" s="6"/>
      <c r="M767" s="66"/>
    </row>
    <row r="768" spans="1:17" ht="15.75" customHeight="1">
      <c r="A768" s="298"/>
      <c r="B768" s="204" t="s">
        <v>102</v>
      </c>
      <c r="C768" s="164"/>
      <c r="D768" s="164"/>
      <c r="E768" s="119"/>
      <c r="F768" s="166">
        <v>0.684</v>
      </c>
      <c r="G768" s="166">
        <v>0.684</v>
      </c>
      <c r="H768" s="167"/>
      <c r="J768" s="103"/>
      <c r="K768" s="103"/>
      <c r="L768" s="103"/>
      <c r="N768" s="5"/>
      <c r="O768" s="5"/>
      <c r="P768" s="5"/>
      <c r="Q768" s="5"/>
    </row>
    <row r="769" spans="1:17" ht="15.75" customHeight="1">
      <c r="A769" s="293">
        <v>4</v>
      </c>
      <c r="B769" s="201" t="s">
        <v>107</v>
      </c>
      <c r="C769" s="117"/>
      <c r="D769" s="117"/>
      <c r="E769" s="117"/>
      <c r="F769" s="137">
        <f>SUM(F770:F770)</f>
        <v>0.27</v>
      </c>
      <c r="G769" s="137">
        <f>SUM(G770:G770)</f>
        <v>0.27</v>
      </c>
      <c r="H769" s="138">
        <f>SUM(H770:H770)</f>
        <v>0</v>
      </c>
      <c r="J769" s="6"/>
      <c r="N769" s="5"/>
      <c r="O769" s="5"/>
      <c r="P769" s="5"/>
      <c r="Q769" s="5"/>
    </row>
    <row r="770" spans="1:17" ht="15.75" customHeight="1">
      <c r="A770" s="301"/>
      <c r="B770" s="202" t="s">
        <v>99</v>
      </c>
      <c r="C770" s="118">
        <v>10</v>
      </c>
      <c r="D770" s="118"/>
      <c r="E770" s="119">
        <f>F770/C770*1000</f>
        <v>27.000000000000004</v>
      </c>
      <c r="F770" s="120">
        <v>0.27</v>
      </c>
      <c r="G770" s="120">
        <v>0.27</v>
      </c>
      <c r="H770" s="121"/>
      <c r="J770" s="6"/>
      <c r="N770" s="5"/>
      <c r="O770" s="5"/>
      <c r="P770" s="5"/>
      <c r="Q770" s="5"/>
    </row>
    <row r="771" spans="1:17" ht="15.75" customHeight="1">
      <c r="A771" s="293"/>
      <c r="B771" s="201" t="s">
        <v>155</v>
      </c>
      <c r="C771" s="117"/>
      <c r="D771" s="117"/>
      <c r="E771" s="145"/>
      <c r="F771" s="137">
        <f>SUM(F772)</f>
        <v>0.036</v>
      </c>
      <c r="G771" s="137">
        <f>SUM(G772)</f>
        <v>0.036</v>
      </c>
      <c r="H771" s="138"/>
      <c r="J771" s="6"/>
      <c r="N771" s="5"/>
      <c r="O771" s="5"/>
      <c r="P771" s="5"/>
      <c r="Q771" s="5"/>
    </row>
    <row r="772" spans="1:17" ht="15.75" customHeight="1">
      <c r="A772" s="297"/>
      <c r="B772" s="203" t="s">
        <v>99</v>
      </c>
      <c r="C772" s="123">
        <v>136</v>
      </c>
      <c r="D772" s="123"/>
      <c r="E772" s="144">
        <f>F772/C772*1000</f>
        <v>0.2647058823529412</v>
      </c>
      <c r="F772" s="124">
        <v>0.036</v>
      </c>
      <c r="G772" s="124">
        <v>0.036</v>
      </c>
      <c r="H772" s="125"/>
      <c r="J772" s="6"/>
      <c r="N772" s="5"/>
      <c r="O772" s="5"/>
      <c r="P772" s="5"/>
      <c r="Q772" s="5"/>
    </row>
    <row r="773" spans="1:17" ht="15.75" customHeight="1">
      <c r="A773" s="293">
        <v>6</v>
      </c>
      <c r="B773" s="201" t="s">
        <v>50</v>
      </c>
      <c r="C773" s="117"/>
      <c r="D773" s="117"/>
      <c r="E773" s="145"/>
      <c r="F773" s="137">
        <f>SUM(F774)</f>
        <v>0.384</v>
      </c>
      <c r="G773" s="137">
        <f>SUM(G774)</f>
        <v>0.384</v>
      </c>
      <c r="H773" s="138"/>
      <c r="J773" s="66"/>
      <c r="K773" s="66"/>
      <c r="L773" s="66"/>
      <c r="N773" s="5"/>
      <c r="O773" s="5"/>
      <c r="P773" s="5"/>
      <c r="Q773" s="5"/>
    </row>
    <row r="774" spans="1:17" ht="15.75" customHeight="1">
      <c r="A774" s="297"/>
      <c r="B774" s="203" t="s">
        <v>102</v>
      </c>
      <c r="C774" s="123"/>
      <c r="D774" s="123"/>
      <c r="E774" s="144"/>
      <c r="F774" s="124">
        <v>0.384</v>
      </c>
      <c r="G774" s="124">
        <v>0.384</v>
      </c>
      <c r="H774" s="125"/>
      <c r="J774" s="6"/>
      <c r="N774" s="5"/>
      <c r="O774" s="5"/>
      <c r="P774" s="5"/>
      <c r="Q774" s="5"/>
    </row>
    <row r="775" spans="1:17" ht="15.75" customHeight="1">
      <c r="A775" s="293">
        <v>7</v>
      </c>
      <c r="B775" s="201" t="s">
        <v>108</v>
      </c>
      <c r="C775" s="117"/>
      <c r="D775" s="117"/>
      <c r="E775" s="117"/>
      <c r="F775" s="137">
        <f>SUM(F776:F777)</f>
        <v>28.6</v>
      </c>
      <c r="G775" s="137">
        <f>SUM(G776:G777)</f>
        <v>17.71</v>
      </c>
      <c r="H775" s="138">
        <f>SUM(H776:H777)</f>
        <v>0</v>
      </c>
      <c r="J775" s="6"/>
      <c r="N775" s="5"/>
      <c r="O775" s="5"/>
      <c r="P775" s="5"/>
      <c r="Q775" s="5"/>
    </row>
    <row r="776" spans="1:17" ht="15.75" customHeight="1">
      <c r="A776" s="301"/>
      <c r="B776" s="202" t="s">
        <v>99</v>
      </c>
      <c r="C776" s="118">
        <v>980</v>
      </c>
      <c r="D776" s="118"/>
      <c r="E776" s="119">
        <f>F776/C776*1000</f>
        <v>18.071428571428573</v>
      </c>
      <c r="F776" s="120">
        <v>17.71</v>
      </c>
      <c r="G776" s="120">
        <v>17.71</v>
      </c>
      <c r="H776" s="121"/>
      <c r="J776" s="6"/>
      <c r="M776" s="103"/>
      <c r="N776" s="5"/>
      <c r="O776" s="5"/>
      <c r="P776" s="5"/>
      <c r="Q776" s="5"/>
    </row>
    <row r="777" spans="1:17" ht="15.75" customHeight="1">
      <c r="A777" s="301"/>
      <c r="B777" s="202" t="s">
        <v>102</v>
      </c>
      <c r="C777" s="118"/>
      <c r="D777" s="118"/>
      <c r="E777" s="119"/>
      <c r="F777" s="120">
        <v>10.89</v>
      </c>
      <c r="G777" s="120"/>
      <c r="H777" s="121"/>
      <c r="J777" s="6"/>
      <c r="N777" s="5"/>
      <c r="O777" s="5"/>
      <c r="P777" s="5"/>
      <c r="Q777" s="5"/>
    </row>
    <row r="778" spans="1:17" ht="15.75" customHeight="1">
      <c r="A778" s="293">
        <v>8</v>
      </c>
      <c r="B778" s="201" t="s">
        <v>51</v>
      </c>
      <c r="C778" s="117"/>
      <c r="D778" s="117"/>
      <c r="E778" s="117"/>
      <c r="F778" s="137">
        <f>SUM(F779:F779)</f>
        <v>0.747</v>
      </c>
      <c r="G778" s="137">
        <f>SUM(G779:G779)</f>
        <v>0.747</v>
      </c>
      <c r="H778" s="138">
        <f>SUM(H779:H779)</f>
        <v>0</v>
      </c>
      <c r="J778" s="6"/>
      <c r="N778" s="5"/>
      <c r="O778" s="5"/>
      <c r="P778" s="5"/>
      <c r="Q778" s="5"/>
    </row>
    <row r="779" spans="1:17" ht="15.75" customHeight="1" thickBot="1">
      <c r="A779" s="301"/>
      <c r="B779" s="202" t="s">
        <v>102</v>
      </c>
      <c r="C779" s="118"/>
      <c r="D779" s="118"/>
      <c r="E779" s="119"/>
      <c r="F779" s="120">
        <v>0.747</v>
      </c>
      <c r="G779" s="120">
        <v>0.747</v>
      </c>
      <c r="H779" s="121"/>
      <c r="J779" s="6"/>
      <c r="N779" s="5"/>
      <c r="O779" s="5"/>
      <c r="P779" s="5"/>
      <c r="Q779" s="5"/>
    </row>
    <row r="780" spans="1:17" ht="15.75" customHeight="1" thickBot="1">
      <c r="A780" s="375" t="s">
        <v>95</v>
      </c>
      <c r="B780" s="376" t="s">
        <v>137</v>
      </c>
      <c r="C780" s="377"/>
      <c r="D780" s="377"/>
      <c r="E780" s="377"/>
      <c r="F780" s="378">
        <f>F763+F765+F767+F769+F771+F773+F775+F778</f>
        <v>66.413</v>
      </c>
      <c r="G780" s="378">
        <f>G763+G765+G767+G769+G771+G773+G775+G778</f>
        <v>20.431</v>
      </c>
      <c r="H780" s="378">
        <f>H763+H765+H767+H769+H771+H773+H775+H778</f>
        <v>34.745</v>
      </c>
      <c r="J780" s="6"/>
      <c r="N780" s="5"/>
      <c r="O780" s="5"/>
      <c r="P780" s="5"/>
      <c r="Q780" s="5"/>
    </row>
    <row r="781" spans="1:13" s="65" customFormat="1" ht="15.75" customHeight="1">
      <c r="A781" s="307"/>
      <c r="B781" s="208" t="s">
        <v>55</v>
      </c>
      <c r="C781" s="193"/>
      <c r="D781" s="193"/>
      <c r="E781" s="209"/>
      <c r="F781" s="195"/>
      <c r="G781" s="195"/>
      <c r="H781" s="196"/>
      <c r="J781" s="66"/>
      <c r="K781" s="66"/>
      <c r="L781" s="66"/>
      <c r="M781" s="66"/>
    </row>
    <row r="782" spans="1:17" ht="15.75" customHeight="1">
      <c r="A782" s="293">
        <v>1</v>
      </c>
      <c r="B782" s="201" t="s">
        <v>105</v>
      </c>
      <c r="C782" s="117"/>
      <c r="D782" s="117"/>
      <c r="E782" s="117"/>
      <c r="F782" s="137">
        <f>SUM(F783:F783)</f>
        <v>0.1</v>
      </c>
      <c r="G782" s="137">
        <f>SUM(G783:G783)</f>
        <v>0</v>
      </c>
      <c r="H782" s="138">
        <f>SUM(H783:H783)</f>
        <v>0</v>
      </c>
      <c r="O782" s="5"/>
      <c r="P782" s="5"/>
      <c r="Q782" s="5"/>
    </row>
    <row r="783" spans="1:17" ht="15.75" customHeight="1">
      <c r="A783" s="301"/>
      <c r="B783" s="202" t="s">
        <v>102</v>
      </c>
      <c r="C783" s="118"/>
      <c r="D783" s="118"/>
      <c r="E783" s="119"/>
      <c r="F783" s="120">
        <v>0.1</v>
      </c>
      <c r="G783" s="120"/>
      <c r="H783" s="121"/>
      <c r="I783" s="6"/>
      <c r="O783" s="5"/>
      <c r="P783" s="5"/>
      <c r="Q783" s="5"/>
    </row>
    <row r="784" spans="1:14" s="65" customFormat="1" ht="15.75" customHeight="1">
      <c r="A784" s="293">
        <v>2</v>
      </c>
      <c r="B784" s="201" t="s">
        <v>75</v>
      </c>
      <c r="C784" s="117"/>
      <c r="D784" s="117"/>
      <c r="E784" s="117"/>
      <c r="F784" s="137">
        <f>SUM(F785:F785)</f>
        <v>0.055</v>
      </c>
      <c r="G784" s="137">
        <f>SUM(G785:G785)</f>
        <v>0.055</v>
      </c>
      <c r="H784" s="138">
        <f>SUM(H785:H785)</f>
        <v>0</v>
      </c>
      <c r="K784" s="66"/>
      <c r="L784" s="66"/>
      <c r="M784" s="66"/>
      <c r="N784" s="66"/>
    </row>
    <row r="785" spans="1:17" ht="15.75" customHeight="1">
      <c r="A785" s="298"/>
      <c r="B785" s="204" t="s">
        <v>126</v>
      </c>
      <c r="C785" s="164">
        <v>30</v>
      </c>
      <c r="D785" s="164"/>
      <c r="E785" s="165">
        <f>F785/C785*1000</f>
        <v>1.8333333333333333</v>
      </c>
      <c r="F785" s="166">
        <v>0.055</v>
      </c>
      <c r="G785" s="166">
        <v>0.055</v>
      </c>
      <c r="H785" s="167"/>
      <c r="O785" s="5"/>
      <c r="P785" s="5"/>
      <c r="Q785" s="5"/>
    </row>
    <row r="786" spans="1:17" ht="15.75" customHeight="1">
      <c r="A786" s="293">
        <v>3</v>
      </c>
      <c r="B786" s="201" t="s">
        <v>37</v>
      </c>
      <c r="C786" s="117"/>
      <c r="D786" s="117"/>
      <c r="E786" s="117"/>
      <c r="F786" s="137">
        <f>SUM(F787:F787)</f>
        <v>1.816</v>
      </c>
      <c r="G786" s="137">
        <f>SUM(G787:G787)</f>
        <v>0</v>
      </c>
      <c r="H786" s="138">
        <f>SUM(H787:H787)</f>
        <v>0</v>
      </c>
      <c r="O786" s="5"/>
      <c r="P786" s="5"/>
      <c r="Q786" s="5"/>
    </row>
    <row r="787" spans="1:17" ht="15.75" customHeight="1">
      <c r="A787" s="301"/>
      <c r="B787" s="202" t="s">
        <v>102</v>
      </c>
      <c r="C787" s="118"/>
      <c r="D787" s="118"/>
      <c r="E787" s="119"/>
      <c r="F787" s="120">
        <v>1.816</v>
      </c>
      <c r="G787" s="120"/>
      <c r="H787" s="121"/>
      <c r="O787" s="5"/>
      <c r="P787" s="5"/>
      <c r="Q787" s="5"/>
    </row>
    <row r="788" spans="1:14" s="65" customFormat="1" ht="15.75" customHeight="1">
      <c r="A788" s="293">
        <v>4</v>
      </c>
      <c r="B788" s="201" t="s">
        <v>67</v>
      </c>
      <c r="C788" s="117"/>
      <c r="D788" s="117"/>
      <c r="E788" s="117"/>
      <c r="F788" s="137">
        <f>SUM(F789:F789)</f>
        <v>0.169</v>
      </c>
      <c r="G788" s="137">
        <f>SUM(G789:G789)</f>
        <v>0</v>
      </c>
      <c r="H788" s="138">
        <f>SUM(H789:H789)</f>
        <v>0</v>
      </c>
      <c r="K788" s="6"/>
      <c r="L788" s="6"/>
      <c r="M788" s="6"/>
      <c r="N788" s="66"/>
    </row>
    <row r="789" spans="1:17" ht="15.75" customHeight="1">
      <c r="A789" s="297"/>
      <c r="B789" s="203" t="s">
        <v>102</v>
      </c>
      <c r="C789" s="123"/>
      <c r="D789" s="123"/>
      <c r="E789" s="144"/>
      <c r="F789" s="124">
        <v>0.169</v>
      </c>
      <c r="G789" s="124"/>
      <c r="H789" s="125"/>
      <c r="O789" s="5"/>
      <c r="P789" s="5"/>
      <c r="Q789" s="5"/>
    </row>
    <row r="790" spans="1:14" s="65" customFormat="1" ht="15.75" customHeight="1">
      <c r="A790" s="293">
        <v>5</v>
      </c>
      <c r="B790" s="201" t="s">
        <v>117</v>
      </c>
      <c r="C790" s="117"/>
      <c r="D790" s="117"/>
      <c r="E790" s="117"/>
      <c r="F790" s="137">
        <f>SUM(F791:F791)</f>
        <v>4.45</v>
      </c>
      <c r="G790" s="137">
        <f>SUM(G791:G791)</f>
        <v>0</v>
      </c>
      <c r="H790" s="138">
        <f>SUM(H791:H791)</f>
        <v>0</v>
      </c>
      <c r="K790" s="6"/>
      <c r="L790" s="6"/>
      <c r="M790" s="6"/>
      <c r="N790" s="66"/>
    </row>
    <row r="791" spans="1:17" ht="15.75" customHeight="1">
      <c r="A791" s="297"/>
      <c r="B791" s="203" t="s">
        <v>102</v>
      </c>
      <c r="C791" s="123"/>
      <c r="D791" s="123"/>
      <c r="E791" s="144"/>
      <c r="F791" s="124">
        <v>4.45</v>
      </c>
      <c r="G791" s="124"/>
      <c r="H791" s="125"/>
      <c r="K791" s="66"/>
      <c r="L791" s="66"/>
      <c r="M791" s="66"/>
      <c r="O791" s="5"/>
      <c r="P791" s="5"/>
      <c r="Q791" s="5"/>
    </row>
    <row r="792" spans="1:14" s="65" customFormat="1" ht="15.75" customHeight="1">
      <c r="A792" s="293">
        <v>6</v>
      </c>
      <c r="B792" s="201" t="s">
        <v>118</v>
      </c>
      <c r="C792" s="117"/>
      <c r="D792" s="117"/>
      <c r="E792" s="117"/>
      <c r="F792" s="137">
        <f>SUM(F793:F793)</f>
        <v>14.5</v>
      </c>
      <c r="G792" s="137">
        <f>SUM(G793:G793)</f>
        <v>0</v>
      </c>
      <c r="H792" s="138">
        <f>SUM(H793:H793)</f>
        <v>0</v>
      </c>
      <c r="K792" s="6"/>
      <c r="L792" s="6"/>
      <c r="M792" s="6"/>
      <c r="N792" s="66"/>
    </row>
    <row r="793" spans="1:17" ht="15.75" customHeight="1">
      <c r="A793" s="297"/>
      <c r="B793" s="203" t="s">
        <v>102</v>
      </c>
      <c r="C793" s="123"/>
      <c r="D793" s="123"/>
      <c r="E793" s="144"/>
      <c r="F793" s="124">
        <v>14.5</v>
      </c>
      <c r="G793" s="124"/>
      <c r="H793" s="125"/>
      <c r="O793" s="5"/>
      <c r="P793" s="5"/>
      <c r="Q793" s="5"/>
    </row>
    <row r="794" spans="1:17" ht="15.75" customHeight="1">
      <c r="A794" s="293">
        <v>7</v>
      </c>
      <c r="B794" s="201" t="s">
        <v>39</v>
      </c>
      <c r="C794" s="117"/>
      <c r="D794" s="117"/>
      <c r="E794" s="145"/>
      <c r="F794" s="137">
        <f>F795</f>
        <v>11.353</v>
      </c>
      <c r="G794" s="137"/>
      <c r="H794" s="138"/>
      <c r="O794" s="5"/>
      <c r="P794" s="5"/>
      <c r="Q794" s="5"/>
    </row>
    <row r="795" spans="1:17" ht="15.75" customHeight="1" thickBot="1">
      <c r="A795" s="297"/>
      <c r="B795" s="203" t="s">
        <v>102</v>
      </c>
      <c r="C795" s="123"/>
      <c r="D795" s="123"/>
      <c r="E795" s="144"/>
      <c r="F795" s="124">
        <v>11.353</v>
      </c>
      <c r="G795" s="124"/>
      <c r="H795" s="125"/>
      <c r="O795" s="5"/>
      <c r="P795" s="5"/>
      <c r="Q795" s="5"/>
    </row>
    <row r="796" spans="1:17" ht="15.75" customHeight="1" thickBot="1">
      <c r="A796" s="379" t="s">
        <v>95</v>
      </c>
      <c r="B796" s="380" t="s">
        <v>139</v>
      </c>
      <c r="C796" s="381"/>
      <c r="D796" s="381"/>
      <c r="E796" s="381"/>
      <c r="F796" s="382">
        <f>F782+F784+F786+F788+F790+F792+F794</f>
        <v>32.443</v>
      </c>
      <c r="G796" s="382">
        <f>G782+G784+G786+G788+G790+G792+G794</f>
        <v>0.055</v>
      </c>
      <c r="H796" s="382">
        <f>H782+H784+H786+H788+H790+H792+H794</f>
        <v>0</v>
      </c>
      <c r="O796" s="5"/>
      <c r="P796" s="5"/>
      <c r="Q796" s="5"/>
    </row>
    <row r="797" spans="1:17" ht="15.75" customHeight="1">
      <c r="A797" s="299"/>
      <c r="B797" s="150" t="s">
        <v>52</v>
      </c>
      <c r="C797" s="139"/>
      <c r="D797" s="139"/>
      <c r="E797" s="151"/>
      <c r="F797" s="140"/>
      <c r="G797" s="140"/>
      <c r="H797" s="211"/>
      <c r="L797" s="5"/>
      <c r="M797" s="5"/>
      <c r="N797" s="5"/>
      <c r="O797" s="5"/>
      <c r="P797" s="5"/>
      <c r="Q797" s="5"/>
    </row>
    <row r="798" spans="1:17" ht="15.75" customHeight="1">
      <c r="A798" s="293">
        <v>1</v>
      </c>
      <c r="B798" s="201" t="s">
        <v>53</v>
      </c>
      <c r="C798" s="117"/>
      <c r="D798" s="117"/>
      <c r="E798" s="145"/>
      <c r="F798" s="137">
        <f>F799</f>
        <v>0.495</v>
      </c>
      <c r="G798" s="137">
        <f>G799</f>
        <v>0.505</v>
      </c>
      <c r="H798" s="138"/>
      <c r="L798" s="5"/>
      <c r="M798" s="5"/>
      <c r="N798" s="5"/>
      <c r="O798" s="5"/>
      <c r="P798" s="5"/>
      <c r="Q798" s="5"/>
    </row>
    <row r="799" spans="1:17" ht="15.75" customHeight="1">
      <c r="A799" s="297"/>
      <c r="B799" s="203" t="s">
        <v>102</v>
      </c>
      <c r="C799" s="123"/>
      <c r="D799" s="123"/>
      <c r="E799" s="144"/>
      <c r="F799" s="124">
        <v>0.495</v>
      </c>
      <c r="G799" s="124">
        <v>0.505</v>
      </c>
      <c r="H799" s="125"/>
      <c r="L799" s="5"/>
      <c r="M799" s="5"/>
      <c r="N799" s="5"/>
      <c r="O799" s="5"/>
      <c r="P799" s="5"/>
      <c r="Q799" s="5"/>
    </row>
    <row r="800" spans="1:14" s="65" customFormat="1" ht="15.75" customHeight="1">
      <c r="A800" s="293">
        <v>3</v>
      </c>
      <c r="B800" s="201" t="s">
        <v>40</v>
      </c>
      <c r="C800" s="117"/>
      <c r="D800" s="117"/>
      <c r="E800" s="210"/>
      <c r="F800" s="137">
        <f>F801</f>
        <v>0.064</v>
      </c>
      <c r="G800" s="137">
        <f>G801</f>
        <v>0.064</v>
      </c>
      <c r="H800" s="138">
        <f>H801</f>
        <v>0</v>
      </c>
      <c r="K800" s="6"/>
      <c r="L800" s="6"/>
      <c r="M800" s="6"/>
      <c r="N800" s="66"/>
    </row>
    <row r="801" spans="1:17" ht="15.75" customHeight="1">
      <c r="A801" s="297"/>
      <c r="B801" s="203" t="s">
        <v>102</v>
      </c>
      <c r="C801" s="123"/>
      <c r="D801" s="123"/>
      <c r="E801" s="144"/>
      <c r="F801" s="124">
        <v>0.064</v>
      </c>
      <c r="G801" s="124">
        <v>0.064</v>
      </c>
      <c r="H801" s="125"/>
      <c r="O801" s="5"/>
      <c r="P801" s="5"/>
      <c r="Q801" s="5"/>
    </row>
    <row r="802" spans="1:17" ht="15.75" customHeight="1">
      <c r="A802" s="299">
        <v>4</v>
      </c>
      <c r="B802" s="150" t="s">
        <v>8</v>
      </c>
      <c r="C802" s="212"/>
      <c r="D802" s="212"/>
      <c r="E802" s="212"/>
      <c r="F802" s="213">
        <f>SUM(F803:F803)</f>
        <v>0.162</v>
      </c>
      <c r="G802" s="213">
        <f>SUM(G803:G803)</f>
        <v>0.162</v>
      </c>
      <c r="H802" s="214">
        <f>SUM(H803:H803)</f>
        <v>0</v>
      </c>
      <c r="K802" s="103"/>
      <c r="O802" s="5"/>
      <c r="P802" s="5"/>
      <c r="Q802" s="5"/>
    </row>
    <row r="803" spans="1:17" ht="15.75" customHeight="1" thickBot="1">
      <c r="A803" s="294"/>
      <c r="B803" s="206" t="s">
        <v>102</v>
      </c>
      <c r="C803" s="190"/>
      <c r="D803" s="190"/>
      <c r="E803" s="169"/>
      <c r="F803" s="191">
        <v>0.162</v>
      </c>
      <c r="G803" s="191">
        <v>0.162</v>
      </c>
      <c r="H803" s="192"/>
      <c r="K803" s="66"/>
      <c r="L803" s="66"/>
      <c r="M803" s="66"/>
      <c r="O803" s="5"/>
      <c r="P803" s="5"/>
      <c r="Q803" s="5"/>
    </row>
    <row r="804" spans="1:8" ht="15.75" customHeight="1" thickBot="1">
      <c r="A804" s="383" t="s">
        <v>95</v>
      </c>
      <c r="B804" s="384" t="s">
        <v>138</v>
      </c>
      <c r="C804" s="385"/>
      <c r="D804" s="385"/>
      <c r="E804" s="385"/>
      <c r="F804" s="386">
        <f>F798+F800+F802</f>
        <v>0.721</v>
      </c>
      <c r="G804" s="386">
        <f>G798+G800+G802</f>
        <v>0.731</v>
      </c>
      <c r="H804" s="386">
        <f>H798+H800+H802</f>
        <v>0</v>
      </c>
    </row>
    <row r="805" spans="1:16" ht="15.75" customHeight="1" thickBot="1">
      <c r="A805" s="389" t="s">
        <v>95</v>
      </c>
      <c r="B805" s="390" t="s">
        <v>142</v>
      </c>
      <c r="C805" s="372"/>
      <c r="D805" s="372"/>
      <c r="E805" s="372"/>
      <c r="F805" s="373">
        <f>F780+F796+F804</f>
        <v>99.577</v>
      </c>
      <c r="G805" s="373">
        <f>G780+G796+G804</f>
        <v>21.217000000000002</v>
      </c>
      <c r="H805" s="374">
        <f>H780+H796+H804</f>
        <v>34.745</v>
      </c>
      <c r="K805" s="66"/>
      <c r="L805" s="66"/>
      <c r="M805" s="66"/>
      <c r="N805" s="66"/>
      <c r="O805" s="66"/>
      <c r="P805" s="66"/>
    </row>
    <row r="806" spans="1:8" ht="15.75" customHeight="1">
      <c r="A806" s="307" t="s">
        <v>136</v>
      </c>
      <c r="B806" s="208" t="s">
        <v>115</v>
      </c>
      <c r="C806" s="215"/>
      <c r="D806" s="215"/>
      <c r="E806" s="209"/>
      <c r="F806" s="216"/>
      <c r="G806" s="216"/>
      <c r="H806" s="217"/>
    </row>
    <row r="807" spans="1:17" ht="15.75" customHeight="1">
      <c r="A807" s="300"/>
      <c r="B807" s="153" t="s">
        <v>109</v>
      </c>
      <c r="C807" s="154"/>
      <c r="D807" s="154"/>
      <c r="E807" s="155"/>
      <c r="F807" s="156"/>
      <c r="G807" s="156"/>
      <c r="H807" s="157"/>
      <c r="K807" s="66"/>
      <c r="L807" s="66"/>
      <c r="M807" s="66"/>
      <c r="O807" s="5"/>
      <c r="P807" s="5"/>
      <c r="Q807" s="5"/>
    </row>
    <row r="808" spans="1:17" ht="15.75" customHeight="1">
      <c r="A808" s="293">
        <v>1</v>
      </c>
      <c r="B808" s="201" t="s">
        <v>30</v>
      </c>
      <c r="C808" s="137">
        <f>SUM(C809:C809)</f>
        <v>907</v>
      </c>
      <c r="D808" s="117"/>
      <c r="E808" s="117">
        <f>F808/C808*1000</f>
        <v>14.790518191841235</v>
      </c>
      <c r="F808" s="137">
        <f>SUM(F809:F809)</f>
        <v>13.415</v>
      </c>
      <c r="G808" s="137">
        <f>SUM(G809:G809)</f>
        <v>0</v>
      </c>
      <c r="H808" s="138">
        <f>SUM(H809:H809)</f>
        <v>13.415</v>
      </c>
      <c r="O808" s="5"/>
      <c r="P808" s="5"/>
      <c r="Q808" s="5"/>
    </row>
    <row r="809" spans="1:17" ht="15.75" customHeight="1">
      <c r="A809" s="301"/>
      <c r="B809" s="202" t="s">
        <v>116</v>
      </c>
      <c r="C809" s="118">
        <v>907</v>
      </c>
      <c r="D809" s="118"/>
      <c r="E809" s="119">
        <f>F809/C809*1000</f>
        <v>14.790518191841235</v>
      </c>
      <c r="F809" s="120">
        <v>13.415</v>
      </c>
      <c r="G809" s="120"/>
      <c r="H809" s="121">
        <v>13.415</v>
      </c>
      <c r="O809" s="5"/>
      <c r="P809" s="5"/>
      <c r="Q809" s="5"/>
    </row>
    <row r="810" spans="1:17" ht="15.75" customHeight="1">
      <c r="A810" s="293">
        <v>2</v>
      </c>
      <c r="B810" s="201" t="s">
        <v>18</v>
      </c>
      <c r="C810" s="117"/>
      <c r="D810" s="117"/>
      <c r="E810" s="117"/>
      <c r="F810" s="137">
        <f>SUM(F811:F812)</f>
        <v>0.976</v>
      </c>
      <c r="G810" s="137">
        <f>SUM(G811:G812)</f>
        <v>0.476</v>
      </c>
      <c r="H810" s="138">
        <f>SUM(H811:H812)</f>
        <v>0</v>
      </c>
      <c r="J810" s="103"/>
      <c r="O810" s="5"/>
      <c r="P810" s="5"/>
      <c r="Q810" s="5"/>
    </row>
    <row r="811" spans="1:17" ht="15.75" customHeight="1">
      <c r="A811" s="301"/>
      <c r="B811" s="202" t="s">
        <v>99</v>
      </c>
      <c r="C811" s="118">
        <v>20</v>
      </c>
      <c r="D811" s="118"/>
      <c r="E811" s="119">
        <f>F811/C811*1000</f>
        <v>23.799999999999997</v>
      </c>
      <c r="F811" s="120">
        <v>0.476</v>
      </c>
      <c r="G811" s="120">
        <v>0.476</v>
      </c>
      <c r="H811" s="121"/>
      <c r="K811" s="66"/>
      <c r="L811" s="66"/>
      <c r="M811" s="66"/>
      <c r="O811" s="5"/>
      <c r="P811" s="5"/>
      <c r="Q811" s="5"/>
    </row>
    <row r="812" spans="1:17" ht="15.75" customHeight="1">
      <c r="A812" s="297"/>
      <c r="B812" s="203" t="s">
        <v>103</v>
      </c>
      <c r="C812" s="123">
        <v>100</v>
      </c>
      <c r="D812" s="123"/>
      <c r="E812" s="144">
        <f>F812/C812*1000</f>
        <v>5</v>
      </c>
      <c r="F812" s="124">
        <v>0.5</v>
      </c>
      <c r="G812" s="124"/>
      <c r="H812" s="125"/>
      <c r="J812" s="103"/>
      <c r="K812" s="103"/>
      <c r="L812" s="103"/>
      <c r="M812" s="103"/>
      <c r="P812" s="5"/>
      <c r="Q812" s="5"/>
    </row>
    <row r="813" spans="1:14" s="65" customFormat="1" ht="15.75" customHeight="1">
      <c r="A813" s="293">
        <v>3</v>
      </c>
      <c r="B813" s="201" t="s">
        <v>50</v>
      </c>
      <c r="C813" s="117"/>
      <c r="D813" s="117"/>
      <c r="E813" s="210"/>
      <c r="F813" s="137">
        <f>F814</f>
        <v>0.724</v>
      </c>
      <c r="G813" s="137">
        <f>G814</f>
        <v>0.724</v>
      </c>
      <c r="H813" s="138"/>
      <c r="K813" s="66"/>
      <c r="L813" s="66"/>
      <c r="M813" s="66"/>
      <c r="N813" s="66"/>
    </row>
    <row r="814" spans="1:17" ht="15.75" customHeight="1">
      <c r="A814" s="297"/>
      <c r="B814" s="203" t="s">
        <v>102</v>
      </c>
      <c r="C814" s="123"/>
      <c r="D814" s="123"/>
      <c r="E814" s="144"/>
      <c r="F814" s="124">
        <v>0.724</v>
      </c>
      <c r="G814" s="124">
        <v>0.724</v>
      </c>
      <c r="H814" s="125"/>
      <c r="O814" s="5"/>
      <c r="P814" s="5"/>
      <c r="Q814" s="5"/>
    </row>
    <row r="815" spans="1:14" s="65" customFormat="1" ht="15.75" customHeight="1">
      <c r="A815" s="293">
        <v>5</v>
      </c>
      <c r="B815" s="201" t="s">
        <v>51</v>
      </c>
      <c r="C815" s="117"/>
      <c r="D815" s="117"/>
      <c r="E815" s="117"/>
      <c r="F815" s="137">
        <f>SUM(F816:F816)</f>
        <v>1.917</v>
      </c>
      <c r="G815" s="137">
        <f>SUM(G816:G816)</f>
        <v>1.917</v>
      </c>
      <c r="H815" s="138">
        <f>SUM(H816:H816)</f>
        <v>0</v>
      </c>
      <c r="K815" s="66"/>
      <c r="L815" s="66"/>
      <c r="M815" s="66"/>
      <c r="N815" s="66"/>
    </row>
    <row r="816" spans="1:17" ht="15.75" customHeight="1" thickBot="1">
      <c r="A816" s="301"/>
      <c r="B816" s="202" t="s">
        <v>102</v>
      </c>
      <c r="C816" s="118"/>
      <c r="D816" s="118"/>
      <c r="E816" s="119"/>
      <c r="F816" s="120">
        <v>1.917</v>
      </c>
      <c r="G816" s="120">
        <v>1.917</v>
      </c>
      <c r="H816" s="121"/>
      <c r="O816" s="5"/>
      <c r="P816" s="5"/>
      <c r="Q816" s="5"/>
    </row>
    <row r="817" spans="1:17" ht="15.75" customHeight="1" thickBot="1">
      <c r="A817" s="375" t="s">
        <v>136</v>
      </c>
      <c r="B817" s="376" t="s">
        <v>137</v>
      </c>
      <c r="C817" s="377"/>
      <c r="D817" s="377"/>
      <c r="E817" s="377"/>
      <c r="F817" s="378">
        <f>F808+F810+F813+F815</f>
        <v>17.032</v>
      </c>
      <c r="G817" s="378">
        <f>G808+G810+G813+G815</f>
        <v>3.117</v>
      </c>
      <c r="H817" s="378">
        <f>H808+H810+H813+H815</f>
        <v>13.415</v>
      </c>
      <c r="O817" s="5"/>
      <c r="P817" s="5"/>
      <c r="Q817" s="5"/>
    </row>
    <row r="818" spans="1:8" ht="15.75" customHeight="1">
      <c r="A818" s="307"/>
      <c r="B818" s="208" t="s">
        <v>55</v>
      </c>
      <c r="C818" s="215"/>
      <c r="D818" s="215"/>
      <c r="E818" s="209"/>
      <c r="F818" s="216"/>
      <c r="G818" s="216"/>
      <c r="H818" s="217"/>
    </row>
    <row r="819" spans="1:17" s="65" customFormat="1" ht="15.75" customHeight="1">
      <c r="A819" s="293">
        <v>1</v>
      </c>
      <c r="B819" s="201" t="s">
        <v>220</v>
      </c>
      <c r="C819" s="117">
        <f>SUM(C820)</f>
        <v>0</v>
      </c>
      <c r="D819" s="117"/>
      <c r="E819" s="210"/>
      <c r="F819" s="137">
        <f>SUM(F820)</f>
        <v>2.352</v>
      </c>
      <c r="G819" s="137">
        <f>SUM(G820)</f>
        <v>2.352</v>
      </c>
      <c r="H819" s="138"/>
      <c r="K819" s="6"/>
      <c r="L819" s="6"/>
      <c r="M819" s="6"/>
      <c r="N819" s="6"/>
      <c r="O819" s="6"/>
      <c r="P819" s="6"/>
      <c r="Q819" s="66"/>
    </row>
    <row r="820" spans="1:17" ht="15.75" customHeight="1">
      <c r="A820" s="297"/>
      <c r="B820" s="203" t="s">
        <v>102</v>
      </c>
      <c r="C820" s="123"/>
      <c r="D820" s="123"/>
      <c r="E820" s="144"/>
      <c r="F820" s="124">
        <v>2.352</v>
      </c>
      <c r="G820" s="124">
        <v>2.352</v>
      </c>
      <c r="H820" s="125"/>
      <c r="J820" s="103"/>
      <c r="Q820" s="103"/>
    </row>
    <row r="821" spans="1:17" ht="15.75" customHeight="1">
      <c r="A821" s="293">
        <v>2</v>
      </c>
      <c r="B821" s="201" t="s">
        <v>42</v>
      </c>
      <c r="C821" s="117">
        <v>0</v>
      </c>
      <c r="D821" s="117"/>
      <c r="E821" s="210"/>
      <c r="F821" s="137">
        <f>SUM(F822)</f>
        <v>0.964</v>
      </c>
      <c r="G821" s="137"/>
      <c r="H821" s="138"/>
      <c r="J821" s="103"/>
      <c r="Q821" s="103"/>
    </row>
    <row r="822" spans="1:17" ht="15.75" customHeight="1">
      <c r="A822" s="297"/>
      <c r="B822" s="203" t="s">
        <v>102</v>
      </c>
      <c r="C822" s="123"/>
      <c r="D822" s="123"/>
      <c r="E822" s="144"/>
      <c r="F822" s="124">
        <v>0.964</v>
      </c>
      <c r="G822" s="124"/>
      <c r="H822" s="125"/>
      <c r="J822" s="103"/>
      <c r="Q822" s="103"/>
    </row>
    <row r="823" spans="1:17" s="65" customFormat="1" ht="15.75" customHeight="1">
      <c r="A823" s="293">
        <v>3</v>
      </c>
      <c r="B823" s="201" t="s">
        <v>38</v>
      </c>
      <c r="C823" s="137">
        <f>SUM(C824:C824)</f>
        <v>0</v>
      </c>
      <c r="D823" s="117"/>
      <c r="E823" s="145"/>
      <c r="F823" s="137">
        <f>SUM(F824:F824)</f>
        <v>2.902</v>
      </c>
      <c r="G823" s="137">
        <f>SUM(G824:G824)</f>
        <v>0</v>
      </c>
      <c r="H823" s="138">
        <f>SUM(H824:H824)</f>
        <v>0</v>
      </c>
      <c r="K823" s="6"/>
      <c r="L823" s="6"/>
      <c r="M823" s="6"/>
      <c r="N823" s="6"/>
      <c r="O823" s="6"/>
      <c r="P823" s="6"/>
      <c r="Q823" s="66"/>
    </row>
    <row r="824" spans="1:8" ht="15.75" customHeight="1">
      <c r="A824" s="297"/>
      <c r="B824" s="203" t="s">
        <v>102</v>
      </c>
      <c r="C824" s="123"/>
      <c r="D824" s="123"/>
      <c r="E824" s="144"/>
      <c r="F824" s="124">
        <v>2.902</v>
      </c>
      <c r="G824" s="124"/>
      <c r="H824" s="125"/>
    </row>
    <row r="825" spans="1:17" s="65" customFormat="1" ht="15.75" customHeight="1">
      <c r="A825" s="293">
        <v>4</v>
      </c>
      <c r="B825" s="201" t="s">
        <v>39</v>
      </c>
      <c r="C825" s="137">
        <f>SUM(C826:C826)</f>
        <v>0</v>
      </c>
      <c r="D825" s="117"/>
      <c r="E825" s="145"/>
      <c r="F825" s="137">
        <f>SUM(F826:F826)</f>
        <v>2.216</v>
      </c>
      <c r="G825" s="137">
        <f>SUM(G826:G826)</f>
        <v>0</v>
      </c>
      <c r="H825" s="138">
        <f>SUM(H826:H826)</f>
        <v>0</v>
      </c>
      <c r="K825" s="6"/>
      <c r="L825" s="6"/>
      <c r="M825" s="6"/>
      <c r="N825" s="6"/>
      <c r="O825" s="6"/>
      <c r="P825" s="6"/>
      <c r="Q825" s="66"/>
    </row>
    <row r="826" spans="1:8" ht="15.75" customHeight="1" thickBot="1">
      <c r="A826" s="301"/>
      <c r="B826" s="202" t="s">
        <v>116</v>
      </c>
      <c r="C826" s="118"/>
      <c r="D826" s="118"/>
      <c r="E826" s="119"/>
      <c r="F826" s="120">
        <v>2.216</v>
      </c>
      <c r="G826" s="120"/>
      <c r="H826" s="121"/>
    </row>
    <row r="827" spans="1:17" s="65" customFormat="1" ht="15.75" customHeight="1" thickBot="1">
      <c r="A827" s="379" t="s">
        <v>136</v>
      </c>
      <c r="B827" s="380" t="s">
        <v>139</v>
      </c>
      <c r="C827" s="381"/>
      <c r="D827" s="381"/>
      <c r="E827" s="381"/>
      <c r="F827" s="382">
        <f>F819+F823+F825+F821</f>
        <v>8.434</v>
      </c>
      <c r="G827" s="382">
        <f>G819+G823+G825+G821</f>
        <v>2.352</v>
      </c>
      <c r="H827" s="382">
        <f>H819+H823+H825+H821</f>
        <v>0</v>
      </c>
      <c r="K827" s="6"/>
      <c r="L827" s="6"/>
      <c r="M827" s="6"/>
      <c r="N827" s="6"/>
      <c r="O827" s="6"/>
      <c r="P827" s="6"/>
      <c r="Q827" s="66"/>
    </row>
    <row r="828" spans="1:8" ht="15.75" customHeight="1">
      <c r="A828" s="307"/>
      <c r="B828" s="208" t="s">
        <v>52</v>
      </c>
      <c r="C828" s="215"/>
      <c r="D828" s="215"/>
      <c r="E828" s="209"/>
      <c r="F828" s="216"/>
      <c r="G828" s="216"/>
      <c r="H828" s="217"/>
    </row>
    <row r="829" spans="1:8" ht="15.75" customHeight="1">
      <c r="A829" s="293">
        <v>1</v>
      </c>
      <c r="B829" s="201" t="s">
        <v>221</v>
      </c>
      <c r="C829" s="117">
        <f>SUM(C830)</f>
        <v>0</v>
      </c>
      <c r="D829" s="117"/>
      <c r="E829" s="210"/>
      <c r="F829" s="137">
        <f>SUM(F830)</f>
        <v>1.2</v>
      </c>
      <c r="G829" s="137">
        <f>SUM(G830)</f>
        <v>0</v>
      </c>
      <c r="H829" s="138"/>
    </row>
    <row r="830" spans="1:8" ht="15.75" customHeight="1">
      <c r="A830" s="297"/>
      <c r="B830" s="203" t="s">
        <v>102</v>
      </c>
      <c r="C830" s="123"/>
      <c r="D830" s="123"/>
      <c r="E830" s="144"/>
      <c r="F830" s="124">
        <v>1.2</v>
      </c>
      <c r="G830" s="124"/>
      <c r="H830" s="125"/>
    </row>
    <row r="831" spans="1:8" ht="15.75" customHeight="1">
      <c r="A831" s="293">
        <v>2</v>
      </c>
      <c r="B831" s="201" t="s">
        <v>8</v>
      </c>
      <c r="C831" s="117">
        <v>0</v>
      </c>
      <c r="D831" s="117"/>
      <c r="E831" s="210"/>
      <c r="F831" s="137">
        <f>SUM(F832)</f>
        <v>0.193</v>
      </c>
      <c r="G831" s="137">
        <f>SUM(G832)</f>
        <v>0.193</v>
      </c>
      <c r="H831" s="138"/>
    </row>
    <row r="832" spans="1:8" ht="15.75" customHeight="1" thickBot="1">
      <c r="A832" s="297"/>
      <c r="B832" s="203" t="s">
        <v>102</v>
      </c>
      <c r="C832" s="123"/>
      <c r="D832" s="123"/>
      <c r="E832" s="144"/>
      <c r="F832" s="124">
        <v>0.193</v>
      </c>
      <c r="G832" s="124">
        <v>0.193</v>
      </c>
      <c r="H832" s="125"/>
    </row>
    <row r="833" spans="1:8" ht="15.75" customHeight="1" thickBot="1">
      <c r="A833" s="383"/>
      <c r="B833" s="384" t="s">
        <v>138</v>
      </c>
      <c r="C833" s="385"/>
      <c r="D833" s="385"/>
      <c r="E833" s="385"/>
      <c r="F833" s="386">
        <f>F829+F831</f>
        <v>1.393</v>
      </c>
      <c r="G833" s="386">
        <f>G829+G831</f>
        <v>0.193</v>
      </c>
      <c r="H833" s="386">
        <f>H829+H831</f>
        <v>0</v>
      </c>
    </row>
    <row r="834" spans="1:8" ht="15.75" customHeight="1" thickBot="1">
      <c r="A834" s="389" t="s">
        <v>136</v>
      </c>
      <c r="B834" s="390" t="s">
        <v>141</v>
      </c>
      <c r="C834" s="391"/>
      <c r="D834" s="391"/>
      <c r="E834" s="391"/>
      <c r="F834" s="392">
        <f>F817+F827+F833</f>
        <v>26.859</v>
      </c>
      <c r="G834" s="392">
        <f>G817+G827+G833</f>
        <v>5.661999999999999</v>
      </c>
      <c r="H834" s="392">
        <f>H817+H827+H833</f>
        <v>13.415</v>
      </c>
    </row>
    <row r="835" spans="1:8" ht="15.75" customHeight="1">
      <c r="A835" s="307" t="s">
        <v>148</v>
      </c>
      <c r="B835" s="208" t="s">
        <v>149</v>
      </c>
      <c r="C835" s="215"/>
      <c r="D835" s="215"/>
      <c r="E835" s="209"/>
      <c r="F835" s="216"/>
      <c r="G835" s="216"/>
      <c r="H835" s="217"/>
    </row>
    <row r="836" spans="1:8" ht="15.75" customHeight="1">
      <c r="A836" s="300"/>
      <c r="B836" s="153" t="s">
        <v>109</v>
      </c>
      <c r="C836" s="154"/>
      <c r="D836" s="154"/>
      <c r="E836" s="155"/>
      <c r="F836" s="156"/>
      <c r="G836" s="156"/>
      <c r="H836" s="157"/>
    </row>
    <row r="837" spans="1:17" ht="15.75" customHeight="1">
      <c r="A837" s="293">
        <v>1</v>
      </c>
      <c r="B837" s="201" t="s">
        <v>133</v>
      </c>
      <c r="C837" s="117"/>
      <c r="D837" s="117"/>
      <c r="E837" s="210"/>
      <c r="F837" s="137">
        <f>F838</f>
        <v>0.12</v>
      </c>
      <c r="G837" s="137">
        <f>G838</f>
        <v>0.12</v>
      </c>
      <c r="H837" s="138">
        <f>H838</f>
        <v>0</v>
      </c>
      <c r="O837" s="5"/>
      <c r="P837" s="5"/>
      <c r="Q837" s="5"/>
    </row>
    <row r="838" spans="1:17" ht="15.75" customHeight="1" thickBot="1">
      <c r="A838" s="297"/>
      <c r="B838" s="203" t="s">
        <v>103</v>
      </c>
      <c r="C838" s="123">
        <v>20</v>
      </c>
      <c r="D838" s="123"/>
      <c r="E838" s="232">
        <f>F838/C838*1000</f>
        <v>6</v>
      </c>
      <c r="F838" s="124">
        <v>0.12</v>
      </c>
      <c r="G838" s="124">
        <v>0.12</v>
      </c>
      <c r="H838" s="125"/>
      <c r="O838" s="5"/>
      <c r="P838" s="5"/>
      <c r="Q838" s="5"/>
    </row>
    <row r="839" spans="1:17" ht="15.75" customHeight="1" thickBot="1">
      <c r="A839" s="375" t="s">
        <v>201</v>
      </c>
      <c r="B839" s="376" t="s">
        <v>137</v>
      </c>
      <c r="C839" s="377"/>
      <c r="D839" s="377"/>
      <c r="E839" s="393"/>
      <c r="F839" s="378">
        <f>SUM(F837)</f>
        <v>0.12</v>
      </c>
      <c r="G839" s="378">
        <f>SUM(G837)</f>
        <v>0.12</v>
      </c>
      <c r="H839" s="378">
        <f>SUM(H837)</f>
        <v>0</v>
      </c>
      <c r="K839" s="66"/>
      <c r="L839" s="66"/>
      <c r="M839" s="66"/>
      <c r="O839" s="5"/>
      <c r="P839" s="5"/>
      <c r="Q839" s="5"/>
    </row>
    <row r="840" spans="1:17" ht="15.75" customHeight="1">
      <c r="A840" s="308"/>
      <c r="B840" s="218" t="s">
        <v>55</v>
      </c>
      <c r="C840" s="219"/>
      <c r="D840" s="219"/>
      <c r="E840" s="169"/>
      <c r="F840" s="220"/>
      <c r="G840" s="220"/>
      <c r="H840" s="211"/>
      <c r="M840" s="5"/>
      <c r="O840" s="5"/>
      <c r="P840" s="5"/>
      <c r="Q840" s="5"/>
    </row>
    <row r="841" spans="1:17" s="65" customFormat="1" ht="15.75" customHeight="1">
      <c r="A841" s="293">
        <v>1</v>
      </c>
      <c r="B841" s="201" t="s">
        <v>36</v>
      </c>
      <c r="C841" s="117"/>
      <c r="D841" s="117"/>
      <c r="E841" s="210"/>
      <c r="F841" s="137">
        <f>SUM(F842)</f>
        <v>2.445</v>
      </c>
      <c r="G841" s="137"/>
      <c r="H841" s="138"/>
      <c r="K841" s="6"/>
      <c r="L841" s="6"/>
      <c r="M841" s="6"/>
      <c r="N841" s="6"/>
      <c r="O841" s="6"/>
      <c r="P841" s="5"/>
      <c r="Q841" s="66"/>
    </row>
    <row r="842" spans="1:16" ht="15.75" customHeight="1">
      <c r="A842" s="297"/>
      <c r="B842" s="203" t="s">
        <v>102</v>
      </c>
      <c r="C842" s="123"/>
      <c r="D842" s="123"/>
      <c r="E842" s="144"/>
      <c r="F842" s="124">
        <v>2.445</v>
      </c>
      <c r="G842" s="124"/>
      <c r="H842" s="125"/>
      <c r="P842" s="5"/>
    </row>
    <row r="843" spans="1:17" s="65" customFormat="1" ht="15.75" customHeight="1">
      <c r="A843" s="293">
        <v>2</v>
      </c>
      <c r="B843" s="201" t="s">
        <v>42</v>
      </c>
      <c r="C843" s="117"/>
      <c r="D843" s="117"/>
      <c r="E843" s="210"/>
      <c r="F843" s="137">
        <f>SUM(F844)</f>
        <v>1.138</v>
      </c>
      <c r="G843" s="137"/>
      <c r="H843" s="138"/>
      <c r="K843" s="6"/>
      <c r="L843" s="6"/>
      <c r="M843" s="6"/>
      <c r="N843" s="6"/>
      <c r="O843" s="6"/>
      <c r="P843" s="5"/>
      <c r="Q843" s="66"/>
    </row>
    <row r="844" spans="1:16" ht="15.75" customHeight="1">
      <c r="A844" s="297"/>
      <c r="B844" s="203" t="s">
        <v>102</v>
      </c>
      <c r="C844" s="123"/>
      <c r="D844" s="123"/>
      <c r="E844" s="144"/>
      <c r="F844" s="124">
        <v>1.138</v>
      </c>
      <c r="G844" s="124"/>
      <c r="H844" s="125"/>
      <c r="P844" s="5"/>
    </row>
    <row r="845" spans="1:16" ht="15.75" customHeight="1">
      <c r="A845" s="293">
        <v>3</v>
      </c>
      <c r="B845" s="201" t="s">
        <v>38</v>
      </c>
      <c r="C845" s="117"/>
      <c r="D845" s="117"/>
      <c r="E845" s="117"/>
      <c r="F845" s="137">
        <f>SUM(F846:F846)</f>
        <v>3.4</v>
      </c>
      <c r="G845" s="137">
        <f>SUM(G846:G846)</f>
        <v>0</v>
      </c>
      <c r="H845" s="138">
        <f>SUM(H846:H846)</f>
        <v>0</v>
      </c>
      <c r="P845" s="5"/>
    </row>
    <row r="846" spans="1:16" ht="15.75" customHeight="1">
      <c r="A846" s="301"/>
      <c r="B846" s="202" t="s">
        <v>102</v>
      </c>
      <c r="C846" s="118"/>
      <c r="D846" s="118"/>
      <c r="E846" s="119"/>
      <c r="F846" s="120">
        <v>3.4</v>
      </c>
      <c r="G846" s="120"/>
      <c r="H846" s="121"/>
      <c r="P846" s="5"/>
    </row>
    <row r="847" spans="1:17" s="65" customFormat="1" ht="15.75" customHeight="1">
      <c r="A847" s="293">
        <v>4</v>
      </c>
      <c r="B847" s="201" t="s">
        <v>39</v>
      </c>
      <c r="C847" s="117"/>
      <c r="D847" s="117"/>
      <c r="E847" s="210"/>
      <c r="F847" s="137">
        <f>SUM(F848)</f>
        <v>2.29</v>
      </c>
      <c r="G847" s="137"/>
      <c r="H847" s="138"/>
      <c r="K847" s="6"/>
      <c r="L847" s="6"/>
      <c r="M847" s="6"/>
      <c r="N847" s="6"/>
      <c r="O847" s="6"/>
      <c r="P847" s="5"/>
      <c r="Q847" s="66"/>
    </row>
    <row r="848" spans="1:17" ht="15.75" customHeight="1" thickBot="1">
      <c r="A848" s="294"/>
      <c r="B848" s="206" t="s">
        <v>102</v>
      </c>
      <c r="C848" s="190"/>
      <c r="D848" s="190"/>
      <c r="E848" s="169"/>
      <c r="F848" s="191">
        <v>2.29</v>
      </c>
      <c r="G848" s="191"/>
      <c r="H848" s="192"/>
      <c r="P848" s="5"/>
      <c r="Q848" s="5"/>
    </row>
    <row r="849" spans="1:17" ht="15.75" customHeight="1" thickBot="1">
      <c r="A849" s="379" t="s">
        <v>201</v>
      </c>
      <c r="B849" s="380" t="s">
        <v>139</v>
      </c>
      <c r="C849" s="381"/>
      <c r="D849" s="381"/>
      <c r="E849" s="394"/>
      <c r="F849" s="382">
        <f>F841+F843+F845+F847</f>
        <v>9.273</v>
      </c>
      <c r="G849" s="382">
        <f>G841+G843+G845+G847</f>
        <v>0</v>
      </c>
      <c r="H849" s="382">
        <f>H841+H843+H845+H847</f>
        <v>0</v>
      </c>
      <c r="P849" s="5"/>
      <c r="Q849" s="5"/>
    </row>
    <row r="850" spans="1:17" ht="15.75" customHeight="1">
      <c r="A850" s="299"/>
      <c r="B850" s="150" t="s">
        <v>52</v>
      </c>
      <c r="C850" s="139"/>
      <c r="D850" s="139"/>
      <c r="E850" s="151"/>
      <c r="F850" s="140"/>
      <c r="G850" s="140"/>
      <c r="H850" s="141"/>
      <c r="P850" s="5"/>
      <c r="Q850" s="5"/>
    </row>
    <row r="851" spans="1:17" ht="15.75" customHeight="1">
      <c r="A851" s="293">
        <v>1</v>
      </c>
      <c r="B851" s="201" t="s">
        <v>119</v>
      </c>
      <c r="C851" s="117"/>
      <c r="D851" s="117"/>
      <c r="E851" s="117"/>
      <c r="F851" s="137">
        <f>SUM(F852:F852)</f>
        <v>1.995</v>
      </c>
      <c r="G851" s="137">
        <f>SUM(G852:G852)</f>
        <v>0</v>
      </c>
      <c r="H851" s="138"/>
      <c r="K851" s="103"/>
      <c r="L851" s="103"/>
      <c r="M851" s="103"/>
      <c r="N851" s="103"/>
      <c r="O851" s="103"/>
      <c r="P851" s="5"/>
      <c r="Q851" s="5"/>
    </row>
    <row r="852" spans="1:17" ht="15.75" customHeight="1">
      <c r="A852" s="297"/>
      <c r="B852" s="203" t="s">
        <v>102</v>
      </c>
      <c r="C852" s="123"/>
      <c r="D852" s="123"/>
      <c r="E852" s="144"/>
      <c r="F852" s="124">
        <v>1.995</v>
      </c>
      <c r="G852" s="124"/>
      <c r="H852" s="125"/>
      <c r="P852" s="5"/>
      <c r="Q852" s="5"/>
    </row>
    <row r="853" spans="1:17" ht="15.75" customHeight="1">
      <c r="A853" s="298">
        <v>2</v>
      </c>
      <c r="B853" s="221" t="s">
        <v>162</v>
      </c>
      <c r="C853" s="164"/>
      <c r="D853" s="164"/>
      <c r="E853" s="165"/>
      <c r="F853" s="184">
        <f>F854</f>
        <v>0.019</v>
      </c>
      <c r="G853" s="184">
        <f>G854</f>
        <v>0.019</v>
      </c>
      <c r="H853" s="167"/>
      <c r="P853" s="5"/>
      <c r="Q853" s="5"/>
    </row>
    <row r="854" spans="1:17" ht="15.75" customHeight="1">
      <c r="A854" s="301"/>
      <c r="B854" s="202" t="s">
        <v>102</v>
      </c>
      <c r="C854" s="118"/>
      <c r="D854" s="118"/>
      <c r="E854" s="119"/>
      <c r="F854" s="120">
        <v>0.019</v>
      </c>
      <c r="G854" s="120">
        <v>0.019</v>
      </c>
      <c r="H854" s="121"/>
      <c r="Q854" s="5"/>
    </row>
    <row r="855" spans="1:17" ht="15.75" customHeight="1">
      <c r="A855" s="293">
        <v>3</v>
      </c>
      <c r="B855" s="201" t="s">
        <v>8</v>
      </c>
      <c r="C855" s="117"/>
      <c r="D855" s="117"/>
      <c r="E855" s="145"/>
      <c r="F855" s="137">
        <f>F856</f>
        <v>0.27</v>
      </c>
      <c r="G855" s="137"/>
      <c r="H855" s="138"/>
      <c r="Q855" s="5"/>
    </row>
    <row r="856" spans="1:17" ht="15.75" customHeight="1" thickBot="1">
      <c r="A856" s="294"/>
      <c r="B856" s="206" t="s">
        <v>102</v>
      </c>
      <c r="C856" s="190"/>
      <c r="D856" s="190"/>
      <c r="E856" s="169"/>
      <c r="F856" s="191">
        <v>0.27</v>
      </c>
      <c r="G856" s="191"/>
      <c r="H856" s="192"/>
      <c r="Q856" s="5"/>
    </row>
    <row r="857" spans="1:17" ht="15.75" customHeight="1" thickBot="1">
      <c r="A857" s="383" t="s">
        <v>201</v>
      </c>
      <c r="B857" s="384" t="s">
        <v>138</v>
      </c>
      <c r="C857" s="385"/>
      <c r="D857" s="385"/>
      <c r="E857" s="385"/>
      <c r="F857" s="386">
        <f>F851+F853+F855</f>
        <v>2.2840000000000003</v>
      </c>
      <c r="G857" s="386">
        <f>G851+G853+G855</f>
        <v>0.019</v>
      </c>
      <c r="H857" s="387">
        <f>H851+H853+H855</f>
        <v>0</v>
      </c>
      <c r="Q857" s="5"/>
    </row>
    <row r="858" spans="1:17" ht="15.75" customHeight="1" thickBot="1">
      <c r="A858" s="389" t="s">
        <v>148</v>
      </c>
      <c r="B858" s="390" t="s">
        <v>168</v>
      </c>
      <c r="C858" s="372"/>
      <c r="D858" s="372"/>
      <c r="E858" s="372"/>
      <c r="F858" s="373">
        <f>F839+F849+F857</f>
        <v>11.677</v>
      </c>
      <c r="G858" s="373">
        <f>G839+G849+G857</f>
        <v>0.13899999999999998</v>
      </c>
      <c r="H858" s="374">
        <f>H839+H849+H857</f>
        <v>0</v>
      </c>
      <c r="Q858" s="5"/>
    </row>
    <row r="859" spans="1:17" ht="15.75" customHeight="1">
      <c r="A859" s="307" t="s">
        <v>176</v>
      </c>
      <c r="B859" s="208" t="s">
        <v>177</v>
      </c>
      <c r="C859" s="215"/>
      <c r="D859" s="215"/>
      <c r="E859" s="209"/>
      <c r="F859" s="216"/>
      <c r="G859" s="216"/>
      <c r="H859" s="217"/>
      <c r="Q859" s="5"/>
    </row>
    <row r="860" spans="1:17" ht="15.75" customHeight="1" thickBot="1">
      <c r="A860" s="300"/>
      <c r="B860" s="153" t="s">
        <v>109</v>
      </c>
      <c r="C860" s="154"/>
      <c r="D860" s="154"/>
      <c r="E860" s="155"/>
      <c r="F860" s="156"/>
      <c r="G860" s="156"/>
      <c r="H860" s="157"/>
      <c r="Q860" s="5"/>
    </row>
    <row r="861" spans="1:8" ht="15.75" customHeight="1" thickBot="1">
      <c r="A861" s="303"/>
      <c r="B861" s="177" t="s">
        <v>137</v>
      </c>
      <c r="C861" s="178"/>
      <c r="D861" s="178"/>
      <c r="E861" s="178"/>
      <c r="F861" s="179">
        <v>0</v>
      </c>
      <c r="G861" s="179">
        <v>0</v>
      </c>
      <c r="H861" s="180">
        <v>0</v>
      </c>
    </row>
    <row r="862" spans="1:16" ht="15.75" customHeight="1" thickBot="1">
      <c r="A862" s="307"/>
      <c r="B862" s="208" t="s">
        <v>55</v>
      </c>
      <c r="C862" s="215"/>
      <c r="D862" s="215"/>
      <c r="E862" s="209"/>
      <c r="F862" s="216"/>
      <c r="G862" s="216"/>
      <c r="H862" s="217"/>
      <c r="K862" s="66"/>
      <c r="L862" s="66"/>
      <c r="M862" s="66"/>
      <c r="N862" s="66"/>
      <c r="O862" s="66"/>
      <c r="P862" s="66"/>
    </row>
    <row r="863" spans="1:8" ht="15.75" customHeight="1" thickBot="1">
      <c r="A863" s="303"/>
      <c r="B863" s="177" t="s">
        <v>139</v>
      </c>
      <c r="C863" s="178"/>
      <c r="D863" s="178"/>
      <c r="E863" s="222"/>
      <c r="F863" s="179"/>
      <c r="G863" s="179"/>
      <c r="H863" s="180"/>
    </row>
    <row r="864" spans="1:8" ht="15.75" customHeight="1" thickBot="1">
      <c r="A864" s="307"/>
      <c r="B864" s="208" t="s">
        <v>52</v>
      </c>
      <c r="C864" s="215"/>
      <c r="D864" s="215"/>
      <c r="E864" s="209"/>
      <c r="F864" s="216"/>
      <c r="G864" s="216"/>
      <c r="H864" s="217"/>
    </row>
    <row r="865" spans="1:16" ht="15.75" customHeight="1" thickBot="1">
      <c r="A865" s="303"/>
      <c r="B865" s="177" t="s">
        <v>138</v>
      </c>
      <c r="C865" s="178"/>
      <c r="D865" s="178"/>
      <c r="E865" s="178"/>
      <c r="F865" s="179"/>
      <c r="G865" s="179"/>
      <c r="H865" s="180"/>
      <c r="K865" s="66"/>
      <c r="L865" s="66"/>
      <c r="M865" s="66"/>
      <c r="N865" s="66"/>
      <c r="O865" s="66"/>
      <c r="P865" s="66"/>
    </row>
    <row r="866" spans="1:8" ht="15.75" customHeight="1" thickBot="1">
      <c r="A866" s="389" t="s">
        <v>176</v>
      </c>
      <c r="B866" s="390" t="s">
        <v>178</v>
      </c>
      <c r="C866" s="372"/>
      <c r="D866" s="372"/>
      <c r="E866" s="372"/>
      <c r="F866" s="373">
        <f>F861+F863+F865</f>
        <v>0</v>
      </c>
      <c r="G866" s="373">
        <f>G861+G863+G865</f>
        <v>0</v>
      </c>
      <c r="H866" s="374">
        <f>H861+H863+H865</f>
        <v>0</v>
      </c>
    </row>
    <row r="867" spans="1:8" ht="15.75" customHeight="1">
      <c r="A867" s="307" t="s">
        <v>202</v>
      </c>
      <c r="B867" s="208" t="s">
        <v>203</v>
      </c>
      <c r="C867" s="193"/>
      <c r="D867" s="193"/>
      <c r="E867" s="194"/>
      <c r="F867" s="195"/>
      <c r="G867" s="195"/>
      <c r="H867" s="196"/>
    </row>
    <row r="868" spans="1:8" ht="15.75" customHeight="1">
      <c r="A868" s="300"/>
      <c r="B868" s="153" t="s">
        <v>109</v>
      </c>
      <c r="C868" s="154"/>
      <c r="D868" s="154"/>
      <c r="E868" s="155"/>
      <c r="F868" s="156"/>
      <c r="G868" s="156"/>
      <c r="H868" s="157"/>
    </row>
    <row r="869" spans="1:8" ht="15.75" customHeight="1">
      <c r="A869" s="293">
        <v>1</v>
      </c>
      <c r="B869" s="201" t="s">
        <v>114</v>
      </c>
      <c r="C869" s="117"/>
      <c r="D869" s="117"/>
      <c r="E869" s="117"/>
      <c r="F869" s="137">
        <f>SUM(F870:F870)</f>
        <v>0.16</v>
      </c>
      <c r="G869" s="137">
        <f>SUM(G870:G870)</f>
        <v>0</v>
      </c>
      <c r="H869" s="138"/>
    </row>
    <row r="870" spans="1:8" ht="15.75" customHeight="1">
      <c r="A870" s="297"/>
      <c r="B870" s="203" t="s">
        <v>103</v>
      </c>
      <c r="C870" s="123">
        <v>20</v>
      </c>
      <c r="D870" s="123"/>
      <c r="E870" s="144">
        <f>F870/C870*1000</f>
        <v>8</v>
      </c>
      <c r="F870" s="124">
        <v>0.16</v>
      </c>
      <c r="G870" s="124"/>
      <c r="H870" s="125"/>
    </row>
    <row r="871" spans="1:17" s="65" customFormat="1" ht="15.75" customHeight="1">
      <c r="A871" s="298">
        <v>2</v>
      </c>
      <c r="B871" s="221" t="s">
        <v>20</v>
      </c>
      <c r="C871" s="184">
        <f>SUM(C872:C872)</f>
        <v>4000</v>
      </c>
      <c r="D871" s="182"/>
      <c r="E871" s="183">
        <f>F871/C871*1000</f>
        <v>36</v>
      </c>
      <c r="F871" s="184">
        <f>SUM(F872:F872)</f>
        <v>144</v>
      </c>
      <c r="G871" s="184">
        <f>SUM(G872:G872)</f>
        <v>0</v>
      </c>
      <c r="H871" s="185"/>
      <c r="K871" s="6"/>
      <c r="L871" s="6"/>
      <c r="M871" s="6"/>
      <c r="N871" s="6"/>
      <c r="O871" s="6"/>
      <c r="P871" s="6"/>
      <c r="Q871" s="66"/>
    </row>
    <row r="872" spans="1:8" ht="15.75" customHeight="1" thickBot="1">
      <c r="A872" s="294"/>
      <c r="B872" s="206" t="s">
        <v>103</v>
      </c>
      <c r="C872" s="190">
        <v>4000</v>
      </c>
      <c r="D872" s="190"/>
      <c r="E872" s="169">
        <f>F872/C872*1000</f>
        <v>36</v>
      </c>
      <c r="F872" s="191">
        <v>144</v>
      </c>
      <c r="G872" s="191"/>
      <c r="H872" s="192"/>
    </row>
    <row r="873" spans="1:17" s="65" customFormat="1" ht="15.75" customHeight="1" thickBot="1">
      <c r="A873" s="375"/>
      <c r="B873" s="376" t="s">
        <v>137</v>
      </c>
      <c r="C873" s="377"/>
      <c r="D873" s="377"/>
      <c r="E873" s="377"/>
      <c r="F873" s="378">
        <f>F869+F871</f>
        <v>144.16</v>
      </c>
      <c r="G873" s="378">
        <f>G869+G871</f>
        <v>0</v>
      </c>
      <c r="H873" s="388">
        <f>H869+H871</f>
        <v>0</v>
      </c>
      <c r="K873" s="6"/>
      <c r="L873" s="6"/>
      <c r="M873" s="6"/>
      <c r="N873" s="6"/>
      <c r="O873" s="6"/>
      <c r="P873" s="6"/>
      <c r="Q873" s="66"/>
    </row>
    <row r="874" spans="1:8" ht="15.75" customHeight="1" thickBot="1">
      <c r="A874" s="389" t="s">
        <v>176</v>
      </c>
      <c r="B874" s="390" t="s">
        <v>204</v>
      </c>
      <c r="C874" s="372"/>
      <c r="D874" s="372"/>
      <c r="E874" s="395"/>
      <c r="F874" s="373">
        <f>F873</f>
        <v>144.16</v>
      </c>
      <c r="G874" s="373">
        <f>G873</f>
        <v>0</v>
      </c>
      <c r="H874" s="374">
        <f>H873</f>
        <v>0</v>
      </c>
    </row>
    <row r="875" spans="1:16" ht="15.75" customHeight="1" thickBot="1">
      <c r="A875" s="516" t="s">
        <v>90</v>
      </c>
      <c r="B875" s="517"/>
      <c r="C875" s="517"/>
      <c r="D875" s="517"/>
      <c r="E875" s="517"/>
      <c r="F875" s="517"/>
      <c r="G875" s="517"/>
      <c r="H875" s="518"/>
      <c r="K875" s="5"/>
      <c r="L875" s="5"/>
      <c r="M875" s="5"/>
      <c r="N875" s="5"/>
      <c r="O875" s="5"/>
      <c r="P875" s="5"/>
    </row>
    <row r="876" spans="1:16" ht="15.75" customHeight="1">
      <c r="A876" s="207" t="s">
        <v>31</v>
      </c>
      <c r="B876" s="16" t="s">
        <v>7</v>
      </c>
      <c r="C876" s="396"/>
      <c r="D876" s="396"/>
      <c r="E876" s="396"/>
      <c r="F876" s="396"/>
      <c r="G876" s="396"/>
      <c r="H876" s="397"/>
      <c r="K876" s="5"/>
      <c r="L876" s="5"/>
      <c r="M876" s="5"/>
      <c r="N876" s="5"/>
      <c r="O876" s="5"/>
      <c r="P876" s="5"/>
    </row>
    <row r="877" spans="1:16" ht="15.75" customHeight="1" thickBot="1">
      <c r="A877" s="152"/>
      <c r="B877" s="67" t="s">
        <v>54</v>
      </c>
      <c r="C877" s="398"/>
      <c r="D877" s="398"/>
      <c r="E877" s="398"/>
      <c r="F877" s="398"/>
      <c r="G877" s="398"/>
      <c r="H877" s="399"/>
      <c r="K877" s="5"/>
      <c r="L877" s="5"/>
      <c r="M877" s="5"/>
      <c r="N877" s="5"/>
      <c r="O877" s="5"/>
      <c r="P877" s="5"/>
    </row>
    <row r="878" spans="1:16" ht="15.75" customHeight="1">
      <c r="A878" s="401"/>
      <c r="B878" s="400" t="s">
        <v>55</v>
      </c>
      <c r="C878" s="402"/>
      <c r="D878" s="402"/>
      <c r="E878" s="402"/>
      <c r="F878" s="402"/>
      <c r="G878" s="402"/>
      <c r="H878" s="403"/>
      <c r="K878" s="5"/>
      <c r="L878" s="5"/>
      <c r="M878" s="5"/>
      <c r="N878" s="5"/>
      <c r="O878" s="5"/>
      <c r="P878" s="5"/>
    </row>
    <row r="879" spans="1:16" ht="15.75" customHeight="1">
      <c r="A879" s="115">
        <v>1</v>
      </c>
      <c r="B879" s="404" t="s">
        <v>194</v>
      </c>
      <c r="C879" s="406">
        <f>SUM(C880)</f>
        <v>24</v>
      </c>
      <c r="D879" s="406">
        <f>SUM(D880)</f>
        <v>0.5</v>
      </c>
      <c r="E879" s="145">
        <f>F879/C879*1000</f>
        <v>83.33333333333333</v>
      </c>
      <c r="F879" s="137">
        <f>SUM(F880)</f>
        <v>2</v>
      </c>
      <c r="G879" s="137">
        <f>SUM(G880)</f>
        <v>2</v>
      </c>
      <c r="H879" s="138">
        <f>SUM(H880)</f>
        <v>0</v>
      </c>
      <c r="K879" s="5"/>
      <c r="L879" s="5"/>
      <c r="M879" s="5"/>
      <c r="N879" s="5"/>
      <c r="O879" s="5"/>
      <c r="P879" s="5"/>
    </row>
    <row r="880" spans="1:16" ht="15.75" customHeight="1">
      <c r="A880" s="146"/>
      <c r="B880" s="405" t="s">
        <v>104</v>
      </c>
      <c r="C880" s="407">
        <v>24</v>
      </c>
      <c r="D880" s="407">
        <v>0.5</v>
      </c>
      <c r="E880" s="144">
        <f>F880/C880*1000</f>
        <v>83.33333333333333</v>
      </c>
      <c r="F880" s="124">
        <v>2</v>
      </c>
      <c r="G880" s="124">
        <v>2</v>
      </c>
      <c r="H880" s="125"/>
      <c r="K880" s="5"/>
      <c r="L880" s="5"/>
      <c r="M880" s="5"/>
      <c r="N880" s="5"/>
      <c r="O880" s="5"/>
      <c r="P880" s="5"/>
    </row>
    <row r="881" spans="1:16" ht="15.75" customHeight="1" thickBot="1">
      <c r="A881" s="468"/>
      <c r="B881" s="469" t="s">
        <v>152</v>
      </c>
      <c r="C881" s="470">
        <f>C879</f>
        <v>24</v>
      </c>
      <c r="D881" s="470">
        <f>D879</f>
        <v>0.5</v>
      </c>
      <c r="E881" s="470"/>
      <c r="F881" s="470">
        <f>F879</f>
        <v>2</v>
      </c>
      <c r="G881" s="470">
        <f>G879</f>
        <v>2</v>
      </c>
      <c r="H881" s="470">
        <f>H879</f>
        <v>0</v>
      </c>
      <c r="K881" s="5"/>
      <c r="L881" s="5"/>
      <c r="M881" s="5"/>
      <c r="N881" s="5"/>
      <c r="O881" s="5"/>
      <c r="P881" s="5"/>
    </row>
    <row r="882" spans="1:16" ht="15.75" customHeight="1" thickBot="1">
      <c r="A882" s="464" t="s">
        <v>32</v>
      </c>
      <c r="B882" s="465" t="s">
        <v>13</v>
      </c>
      <c r="C882" s="466"/>
      <c r="D882" s="466"/>
      <c r="E882" s="466"/>
      <c r="F882" s="466"/>
      <c r="G882" s="466"/>
      <c r="H882" s="467"/>
      <c r="K882" s="5"/>
      <c r="L882" s="5"/>
      <c r="M882" s="5"/>
      <c r="N882" s="5"/>
      <c r="O882" s="5"/>
      <c r="P882" s="5"/>
    </row>
    <row r="883" spans="1:16" ht="15.75" customHeight="1">
      <c r="A883" s="307" t="s">
        <v>183</v>
      </c>
      <c r="B883" s="208" t="s">
        <v>14</v>
      </c>
      <c r="C883" s="215"/>
      <c r="D883" s="215"/>
      <c r="E883" s="209"/>
      <c r="F883" s="216"/>
      <c r="G883" s="216"/>
      <c r="H883" s="217"/>
      <c r="K883" s="5"/>
      <c r="L883" s="5"/>
      <c r="M883" s="5"/>
      <c r="N883" s="5"/>
      <c r="O883" s="5"/>
      <c r="P883" s="5"/>
    </row>
    <row r="884" spans="1:17" ht="15.75" customHeight="1" thickBot="1">
      <c r="A884" s="309" t="s">
        <v>205</v>
      </c>
      <c r="B884" s="223" t="s">
        <v>10</v>
      </c>
      <c r="C884" s="224"/>
      <c r="D884" s="224"/>
      <c r="E884" s="224"/>
      <c r="F884" s="225"/>
      <c r="G884" s="225"/>
      <c r="H884" s="226"/>
      <c r="K884" s="65"/>
      <c r="L884" s="65"/>
      <c r="M884" s="65"/>
      <c r="N884" s="65"/>
      <c r="O884" s="65"/>
      <c r="P884" s="66"/>
      <c r="Q884" s="5"/>
    </row>
    <row r="885" spans="1:17" ht="15.75" customHeight="1">
      <c r="A885" s="307" t="s">
        <v>167</v>
      </c>
      <c r="B885" s="208" t="s">
        <v>15</v>
      </c>
      <c r="C885" s="215"/>
      <c r="D885" s="215"/>
      <c r="E885" s="209"/>
      <c r="F885" s="216"/>
      <c r="G885" s="216"/>
      <c r="H885" s="217"/>
      <c r="K885" s="103"/>
      <c r="L885" s="103"/>
      <c r="M885" s="103"/>
      <c r="N885" s="103"/>
      <c r="O885" s="103"/>
      <c r="Q885" s="5"/>
    </row>
    <row r="886" spans="1:17" s="65" customFormat="1" ht="15.75" customHeight="1" thickBot="1">
      <c r="A886" s="450" t="s">
        <v>46</v>
      </c>
      <c r="B886" s="451" t="s">
        <v>11</v>
      </c>
      <c r="C886" s="452"/>
      <c r="D886" s="452"/>
      <c r="E886" s="452"/>
      <c r="F886" s="453"/>
      <c r="G886" s="453"/>
      <c r="H886" s="454"/>
      <c r="K886" s="6"/>
      <c r="L886" s="6"/>
      <c r="M886" s="6"/>
      <c r="N886" s="6"/>
      <c r="O886" s="6"/>
      <c r="P886" s="6"/>
      <c r="Q886" s="66"/>
    </row>
    <row r="887" spans="1:17" s="65" customFormat="1" ht="15.75" customHeight="1" thickBot="1">
      <c r="A887" s="303" t="s">
        <v>47</v>
      </c>
      <c r="B887" s="177" t="s">
        <v>16</v>
      </c>
      <c r="C887" s="178"/>
      <c r="D887" s="178"/>
      <c r="E887" s="455"/>
      <c r="F887" s="179"/>
      <c r="G887" s="179"/>
      <c r="H887" s="180"/>
      <c r="K887" s="6"/>
      <c r="L887" s="6"/>
      <c r="M887" s="6"/>
      <c r="N887" s="6"/>
      <c r="O887" s="6"/>
      <c r="P887" s="6"/>
      <c r="Q887" s="66"/>
    </row>
    <row r="888" spans="1:16" ht="15.75" customHeight="1">
      <c r="A888" s="309" t="s">
        <v>110</v>
      </c>
      <c r="B888" s="223" t="s">
        <v>44</v>
      </c>
      <c r="C888" s="227"/>
      <c r="D888" s="227"/>
      <c r="E888" s="205"/>
      <c r="F888" s="228"/>
      <c r="G888" s="228"/>
      <c r="H888" s="229"/>
      <c r="J888" s="103"/>
      <c r="N888" s="186"/>
      <c r="O888" s="186"/>
      <c r="P888" s="186"/>
    </row>
    <row r="889" spans="1:16" ht="15.75" customHeight="1">
      <c r="A889" s="300"/>
      <c r="B889" s="153" t="s">
        <v>54</v>
      </c>
      <c r="C889" s="154"/>
      <c r="D889" s="154"/>
      <c r="E889" s="155"/>
      <c r="F889" s="156"/>
      <c r="G889" s="156"/>
      <c r="H889" s="157"/>
      <c r="K889" s="66"/>
      <c r="L889" s="66"/>
      <c r="M889" s="66"/>
      <c r="N889" s="235"/>
      <c r="O889" s="235"/>
      <c r="P889" s="235"/>
    </row>
    <row r="890" spans="1:8" ht="15.75" customHeight="1">
      <c r="A890" s="298">
        <v>1</v>
      </c>
      <c r="B890" s="221" t="s">
        <v>133</v>
      </c>
      <c r="C890" s="182"/>
      <c r="D890" s="182"/>
      <c r="E890" s="183"/>
      <c r="F890" s="184">
        <f>F891</f>
        <v>0.952</v>
      </c>
      <c r="G890" s="184">
        <f>G891</f>
        <v>0.952</v>
      </c>
      <c r="H890" s="185">
        <f>H891</f>
        <v>0</v>
      </c>
    </row>
    <row r="891" spans="1:8" ht="15.75" customHeight="1" thickBot="1">
      <c r="A891" s="310"/>
      <c r="B891" s="230" t="s">
        <v>103</v>
      </c>
      <c r="C891" s="231">
        <v>68</v>
      </c>
      <c r="D891" s="231"/>
      <c r="E891" s="232">
        <f>F891/C891*1000</f>
        <v>13.999999999999998</v>
      </c>
      <c r="F891" s="233">
        <v>0.952</v>
      </c>
      <c r="G891" s="233">
        <v>0.952</v>
      </c>
      <c r="H891" s="234"/>
    </row>
    <row r="892" spans="1:8" ht="15.75" customHeight="1" thickBot="1">
      <c r="A892" s="408"/>
      <c r="B892" s="409" t="s">
        <v>137</v>
      </c>
      <c r="C892" s="410"/>
      <c r="D892" s="410"/>
      <c r="E892" s="410"/>
      <c r="F892" s="411">
        <f aca="true" t="shared" si="27" ref="F892:H893">F891</f>
        <v>0.952</v>
      </c>
      <c r="G892" s="411">
        <f t="shared" si="27"/>
        <v>0.952</v>
      </c>
      <c r="H892" s="412">
        <f t="shared" si="27"/>
        <v>0</v>
      </c>
    </row>
    <row r="893" spans="1:8" ht="15.75" customHeight="1" thickBot="1">
      <c r="A893" s="389" t="s">
        <v>48</v>
      </c>
      <c r="B893" s="390" t="s">
        <v>69</v>
      </c>
      <c r="C893" s="372">
        <v>0</v>
      </c>
      <c r="D893" s="372"/>
      <c r="E893" s="395"/>
      <c r="F893" s="373">
        <f t="shared" si="27"/>
        <v>0.952</v>
      </c>
      <c r="G893" s="373">
        <f t="shared" si="27"/>
        <v>0.952</v>
      </c>
      <c r="H893" s="374">
        <f t="shared" si="27"/>
        <v>0</v>
      </c>
    </row>
    <row r="894" spans="1:16" ht="15.75" customHeight="1">
      <c r="A894" s="304"/>
      <c r="B894" s="431"/>
      <c r="C894" s="432"/>
      <c r="D894" s="432"/>
      <c r="E894" s="433"/>
      <c r="F894" s="128"/>
      <c r="G894" s="128"/>
      <c r="H894" s="434"/>
      <c r="K894" s="5"/>
      <c r="L894" s="5"/>
      <c r="M894" s="5"/>
      <c r="N894" s="5"/>
      <c r="O894" s="5"/>
      <c r="P894" s="5"/>
    </row>
    <row r="895" spans="1:16" ht="15.75" customHeight="1">
      <c r="A895" s="304"/>
      <c r="B895" s="431"/>
      <c r="C895" s="432"/>
      <c r="D895" s="432"/>
      <c r="E895" s="433"/>
      <c r="F895" s="128"/>
      <c r="G895" s="128"/>
      <c r="H895" s="434"/>
      <c r="K895" s="5"/>
      <c r="L895" s="5"/>
      <c r="M895" s="5"/>
      <c r="N895" s="5"/>
      <c r="O895" s="5"/>
      <c r="P895" s="5"/>
    </row>
    <row r="896" spans="1:16" ht="15.75" customHeight="1">
      <c r="A896" s="525" t="s">
        <v>59</v>
      </c>
      <c r="B896" s="526"/>
      <c r="C896" s="526"/>
      <c r="D896" s="526"/>
      <c r="E896" s="526"/>
      <c r="F896" s="526"/>
      <c r="G896" s="526"/>
      <c r="H896" s="527"/>
      <c r="K896" s="5"/>
      <c r="L896" s="5"/>
      <c r="M896" s="5"/>
      <c r="N896" s="5"/>
      <c r="O896" s="5"/>
      <c r="P896" s="5"/>
    </row>
    <row r="897" spans="1:16" ht="15.75" customHeight="1" thickBot="1">
      <c r="A897" s="435"/>
      <c r="B897" s="236"/>
      <c r="C897" s="237"/>
      <c r="D897" s="237"/>
      <c r="E897" s="433"/>
      <c r="F897" s="158"/>
      <c r="G897" s="158"/>
      <c r="H897" s="436"/>
      <c r="K897" s="5"/>
      <c r="L897" s="5"/>
      <c r="M897" s="5"/>
      <c r="N897" s="5"/>
      <c r="O897" s="5"/>
      <c r="P897" s="5"/>
    </row>
    <row r="898" spans="1:16" ht="15.75" customHeight="1">
      <c r="A898" s="521" t="s">
        <v>85</v>
      </c>
      <c r="B898" s="510" t="s">
        <v>6</v>
      </c>
      <c r="C898" s="528" t="s">
        <v>86</v>
      </c>
      <c r="D898" s="528"/>
      <c r="E898" s="542" t="s">
        <v>0</v>
      </c>
      <c r="F898" s="542"/>
      <c r="G898" s="519" t="s">
        <v>1</v>
      </c>
      <c r="H898" s="520"/>
      <c r="K898" s="5"/>
      <c r="L898" s="5"/>
      <c r="M898" s="5"/>
      <c r="N898" s="5"/>
      <c r="O898" s="5"/>
      <c r="P898" s="5"/>
    </row>
    <row r="899" spans="1:16" ht="15.75" customHeight="1">
      <c r="A899" s="522"/>
      <c r="B899" s="511"/>
      <c r="C899" s="529"/>
      <c r="D899" s="529"/>
      <c r="E899" s="543"/>
      <c r="F899" s="543"/>
      <c r="G899" s="533" t="s">
        <v>3</v>
      </c>
      <c r="H899" s="523" t="s">
        <v>4</v>
      </c>
      <c r="K899" s="5"/>
      <c r="L899" s="5"/>
      <c r="M899" s="5"/>
      <c r="N899" s="5"/>
      <c r="O899" s="5"/>
      <c r="P899" s="5"/>
    </row>
    <row r="900" spans="1:16" ht="15.75" customHeight="1">
      <c r="A900" s="522"/>
      <c r="B900" s="238"/>
      <c r="C900" s="239" t="s">
        <v>120</v>
      </c>
      <c r="D900" s="239" t="s">
        <v>121</v>
      </c>
      <c r="E900" s="240" t="s">
        <v>122</v>
      </c>
      <c r="F900" s="241" t="s">
        <v>2</v>
      </c>
      <c r="G900" s="534"/>
      <c r="H900" s="524"/>
      <c r="K900" s="5"/>
      <c r="L900" s="5"/>
      <c r="M900" s="5"/>
      <c r="N900" s="5"/>
      <c r="O900" s="5"/>
      <c r="P900" s="5"/>
    </row>
    <row r="901" spans="1:16" ht="15.75" customHeight="1">
      <c r="A901" s="530" t="s">
        <v>87</v>
      </c>
      <c r="B901" s="531"/>
      <c r="C901" s="531"/>
      <c r="D901" s="531"/>
      <c r="E901" s="531"/>
      <c r="F901" s="531"/>
      <c r="G901" s="531"/>
      <c r="H901" s="532"/>
      <c r="K901" s="5"/>
      <c r="L901" s="5"/>
      <c r="M901" s="5"/>
      <c r="N901" s="5"/>
      <c r="O901" s="5"/>
      <c r="P901" s="5"/>
    </row>
    <row r="902" spans="1:16" ht="15.75" customHeight="1">
      <c r="A902" s="463" t="s">
        <v>31</v>
      </c>
      <c r="B902" s="48" t="s">
        <v>7</v>
      </c>
      <c r="C902" s="458">
        <f aca="true" t="shared" si="28" ref="C902:H902">C201</f>
        <v>221896</v>
      </c>
      <c r="D902" s="458">
        <f t="shared" si="28"/>
        <v>15419.35</v>
      </c>
      <c r="E902" s="458">
        <f t="shared" si="28"/>
        <v>0</v>
      </c>
      <c r="F902" s="490">
        <f t="shared" si="28"/>
        <v>4233.4349999999995</v>
      </c>
      <c r="G902" s="490">
        <f t="shared" si="28"/>
        <v>2066.493</v>
      </c>
      <c r="H902" s="491">
        <f t="shared" si="28"/>
        <v>2099.971</v>
      </c>
      <c r="K902" s="5"/>
      <c r="L902" s="5"/>
      <c r="M902" s="5"/>
      <c r="N902" s="5"/>
      <c r="O902" s="5"/>
      <c r="P902" s="5"/>
    </row>
    <row r="903" spans="1:17" ht="15.75" customHeight="1">
      <c r="A903" s="456" t="s">
        <v>32</v>
      </c>
      <c r="B903" s="457" t="s">
        <v>13</v>
      </c>
      <c r="C903" s="160">
        <f>C370</f>
        <v>156104</v>
      </c>
      <c r="D903" s="160">
        <f>D370</f>
        <v>0</v>
      </c>
      <c r="E903" s="160"/>
      <c r="F903" s="160">
        <f>F370</f>
        <v>3032.3810000000008</v>
      </c>
      <c r="G903" s="160">
        <f>G370</f>
        <v>2766.1710000000007</v>
      </c>
      <c r="H903" s="252">
        <f>H370</f>
        <v>163.19699999999995</v>
      </c>
      <c r="K903" s="5"/>
      <c r="L903" s="5"/>
      <c r="M903" s="5"/>
      <c r="N903" s="5"/>
      <c r="O903" s="5"/>
      <c r="P903" s="5"/>
      <c r="Q903" s="5"/>
    </row>
    <row r="904" spans="1:17" ht="15.75" customHeight="1">
      <c r="A904" s="311" t="s">
        <v>45</v>
      </c>
      <c r="B904" s="242" t="s">
        <v>14</v>
      </c>
      <c r="C904" s="100">
        <f>C483</f>
        <v>40866.5</v>
      </c>
      <c r="D904" s="100"/>
      <c r="E904" s="31"/>
      <c r="F904" s="101">
        <f>F483</f>
        <v>758.5279999999999</v>
      </c>
      <c r="G904" s="101">
        <f>G483</f>
        <v>484.88300000000004</v>
      </c>
      <c r="H904" s="102">
        <f>H483</f>
        <v>91.975</v>
      </c>
      <c r="J904" s="6"/>
      <c r="K904" s="5"/>
      <c r="L904" s="5"/>
      <c r="M904" s="5"/>
      <c r="N904" s="5"/>
      <c r="O904" s="5"/>
      <c r="P904" s="5"/>
      <c r="Q904" s="5"/>
    </row>
    <row r="905" spans="1:17" ht="15.75" customHeight="1">
      <c r="A905" s="311" t="s">
        <v>46</v>
      </c>
      <c r="B905" s="242" t="s">
        <v>15</v>
      </c>
      <c r="C905" s="100">
        <f>C550</f>
        <v>4906.5</v>
      </c>
      <c r="D905" s="100"/>
      <c r="E905" s="413"/>
      <c r="F905" s="101">
        <f>F550</f>
        <v>129.21200000000002</v>
      </c>
      <c r="G905" s="101">
        <f>G550</f>
        <v>125.072</v>
      </c>
      <c r="H905" s="102">
        <f>H550</f>
        <v>0</v>
      </c>
      <c r="J905" s="6"/>
      <c r="K905" s="5"/>
      <c r="L905" s="5"/>
      <c r="M905" s="5"/>
      <c r="N905" s="5"/>
      <c r="O905" s="5"/>
      <c r="P905" s="5"/>
      <c r="Q905" s="5"/>
    </row>
    <row r="906" spans="1:17" ht="15.75" customHeight="1">
      <c r="A906" s="311" t="s">
        <v>47</v>
      </c>
      <c r="B906" s="242" t="s">
        <v>16</v>
      </c>
      <c r="C906" s="100">
        <f>C604</f>
        <v>8755</v>
      </c>
      <c r="D906" s="100"/>
      <c r="E906" s="413"/>
      <c r="F906" s="101">
        <f>F604</f>
        <v>166.87199999999999</v>
      </c>
      <c r="G906" s="101">
        <f>G604</f>
        <v>162.12299999999996</v>
      </c>
      <c r="H906" s="102">
        <f>H604</f>
        <v>0</v>
      </c>
      <c r="J906" s="6"/>
      <c r="K906" s="5"/>
      <c r="L906" s="5"/>
      <c r="M906" s="5"/>
      <c r="N906" s="5"/>
      <c r="O906" s="5"/>
      <c r="P906" s="5"/>
      <c r="Q906" s="5"/>
    </row>
    <row r="907" spans="1:17" ht="15.75" customHeight="1">
      <c r="A907" s="311" t="s">
        <v>110</v>
      </c>
      <c r="B907" s="242" t="s">
        <v>44</v>
      </c>
      <c r="C907" s="100"/>
      <c r="D907" s="100"/>
      <c r="E907" s="100"/>
      <c r="F907" s="101">
        <f>F689</f>
        <v>187.377</v>
      </c>
      <c r="G907" s="101">
        <f>G689</f>
        <v>111.26299999999999</v>
      </c>
      <c r="H907" s="102">
        <f>H689</f>
        <v>0</v>
      </c>
      <c r="K907" s="5"/>
      <c r="L907" s="5"/>
      <c r="M907" s="5"/>
      <c r="N907" s="5"/>
      <c r="O907" s="5"/>
      <c r="P907" s="5"/>
      <c r="Q907" s="5"/>
    </row>
    <row r="908" spans="1:17" ht="15.75" customHeight="1">
      <c r="A908" s="311" t="s">
        <v>72</v>
      </c>
      <c r="B908" s="242" t="s">
        <v>83</v>
      </c>
      <c r="C908" s="100"/>
      <c r="D908" s="100"/>
      <c r="E908" s="100"/>
      <c r="F908" s="101">
        <f>F760</f>
        <v>149.70899999999997</v>
      </c>
      <c r="G908" s="101">
        <f>G760</f>
        <v>51.348</v>
      </c>
      <c r="H908" s="102">
        <f>H760</f>
        <v>31.588</v>
      </c>
      <c r="K908" s="5"/>
      <c r="L908" s="5"/>
      <c r="M908" s="5"/>
      <c r="N908" s="5"/>
      <c r="O908" s="5"/>
      <c r="P908" s="5"/>
      <c r="Q908" s="5"/>
    </row>
    <row r="909" spans="1:17" ht="15.75" customHeight="1">
      <c r="A909" s="311" t="s">
        <v>143</v>
      </c>
      <c r="B909" s="242" t="s">
        <v>91</v>
      </c>
      <c r="C909" s="100"/>
      <c r="D909" s="100"/>
      <c r="E909" s="413"/>
      <c r="F909" s="101">
        <f>F805</f>
        <v>99.577</v>
      </c>
      <c r="G909" s="101">
        <f>G805</f>
        <v>21.217000000000002</v>
      </c>
      <c r="H909" s="102">
        <f>H805</f>
        <v>34.745</v>
      </c>
      <c r="K909" s="5"/>
      <c r="L909" s="5"/>
      <c r="M909" s="5"/>
      <c r="N909" s="5"/>
      <c r="O909" s="5"/>
      <c r="P909" s="5"/>
      <c r="Q909" s="5"/>
    </row>
    <row r="910" spans="1:17" ht="15.75" customHeight="1">
      <c r="A910" s="311" t="s">
        <v>136</v>
      </c>
      <c r="B910" s="242" t="s">
        <v>115</v>
      </c>
      <c r="C910" s="100"/>
      <c r="D910" s="100"/>
      <c r="E910" s="413"/>
      <c r="F910" s="101">
        <f>F834</f>
        <v>26.859</v>
      </c>
      <c r="G910" s="101">
        <f>G834</f>
        <v>5.661999999999999</v>
      </c>
      <c r="H910" s="102">
        <f>H834</f>
        <v>13.415</v>
      </c>
      <c r="K910" s="103"/>
      <c r="L910" s="103"/>
      <c r="M910" s="103"/>
      <c r="N910" s="103"/>
      <c r="O910" s="103"/>
      <c r="P910" s="5"/>
      <c r="Q910" s="5"/>
    </row>
    <row r="911" spans="1:17" ht="15.75" customHeight="1">
      <c r="A911" s="311" t="s">
        <v>148</v>
      </c>
      <c r="B911" s="242" t="s">
        <v>149</v>
      </c>
      <c r="C911" s="100"/>
      <c r="D911" s="100"/>
      <c r="E911" s="413"/>
      <c r="F911" s="101">
        <f>F858</f>
        <v>11.677</v>
      </c>
      <c r="G911" s="101">
        <f>G858</f>
        <v>0.13899999999999998</v>
      </c>
      <c r="H911" s="102">
        <f>H858</f>
        <v>0</v>
      </c>
      <c r="K911" s="2"/>
      <c r="L911" s="2"/>
      <c r="M911" s="2"/>
      <c r="N911" s="2"/>
      <c r="O911" s="2"/>
      <c r="P911" s="5"/>
      <c r="Q911" s="5"/>
    </row>
    <row r="912" spans="1:17" ht="15.75" customHeight="1">
      <c r="A912" s="311" t="s">
        <v>195</v>
      </c>
      <c r="B912" s="242" t="s">
        <v>177</v>
      </c>
      <c r="C912" s="100"/>
      <c r="D912" s="100"/>
      <c r="E912" s="413"/>
      <c r="F912" s="101">
        <f>F866</f>
        <v>0</v>
      </c>
      <c r="G912" s="101">
        <f>G866</f>
        <v>0</v>
      </c>
      <c r="H912" s="102">
        <f>H866</f>
        <v>0</v>
      </c>
      <c r="P912" s="5"/>
      <c r="Q912" s="5"/>
    </row>
    <row r="913" spans="1:17" ht="15.75" customHeight="1" thickBot="1">
      <c r="A913" s="496" t="s">
        <v>202</v>
      </c>
      <c r="B913" s="248" t="s">
        <v>203</v>
      </c>
      <c r="C913" s="134"/>
      <c r="D913" s="134"/>
      <c r="E913" s="272"/>
      <c r="F913" s="492">
        <f>F874</f>
        <v>144.16</v>
      </c>
      <c r="G913" s="492">
        <f>G874</f>
        <v>0</v>
      </c>
      <c r="H913" s="493">
        <f>H874</f>
        <v>0</v>
      </c>
      <c r="P913" s="5"/>
      <c r="Q913" s="5"/>
    </row>
    <row r="914" spans="1:17" ht="15.75" customHeight="1" thickBot="1">
      <c r="A914" s="295"/>
      <c r="B914" s="243" t="s">
        <v>89</v>
      </c>
      <c r="C914" s="147"/>
      <c r="D914" s="147"/>
      <c r="E914" s="147"/>
      <c r="F914" s="168">
        <f>SUM(F902:F913)</f>
        <v>8939.787000000002</v>
      </c>
      <c r="G914" s="168">
        <f>SUM(G902:G913)</f>
        <v>5794.371</v>
      </c>
      <c r="H914" s="250">
        <f>SUM(H902:H913)</f>
        <v>2434.891</v>
      </c>
      <c r="J914" s="6"/>
      <c r="M914" s="103"/>
      <c r="N914" s="103"/>
      <c r="O914" s="103"/>
      <c r="P914" s="103"/>
      <c r="Q914" s="5"/>
    </row>
    <row r="915" spans="1:17" ht="15.75" customHeight="1">
      <c r="A915" s="507" t="s">
        <v>90</v>
      </c>
      <c r="B915" s="508"/>
      <c r="C915" s="508"/>
      <c r="D915" s="508"/>
      <c r="E915" s="508"/>
      <c r="F915" s="508"/>
      <c r="G915" s="508"/>
      <c r="H915" s="509"/>
      <c r="P915" s="5"/>
      <c r="Q915" s="5"/>
    </row>
    <row r="916" spans="1:17" ht="15.75" customHeight="1">
      <c r="A916" s="461" t="s">
        <v>31</v>
      </c>
      <c r="B916" s="462" t="s">
        <v>7</v>
      </c>
      <c r="C916" s="459">
        <f>C881</f>
        <v>24</v>
      </c>
      <c r="D916" s="459">
        <f>D881</f>
        <v>0.5</v>
      </c>
      <c r="E916" s="459"/>
      <c r="F916" s="459">
        <f>F881</f>
        <v>2</v>
      </c>
      <c r="G916" s="459">
        <f>G881</f>
        <v>2</v>
      </c>
      <c r="H916" s="460">
        <f>H881</f>
        <v>0</v>
      </c>
      <c r="P916" s="5"/>
      <c r="Q916" s="5"/>
    </row>
    <row r="917" spans="1:17" ht="15.75" customHeight="1">
      <c r="A917" s="456" t="s">
        <v>32</v>
      </c>
      <c r="B917" s="457" t="s">
        <v>13</v>
      </c>
      <c r="C917" s="164"/>
      <c r="D917" s="164"/>
      <c r="E917" s="164"/>
      <c r="F917" s="166"/>
      <c r="G917" s="166"/>
      <c r="H917" s="167"/>
      <c r="J917" s="6"/>
      <c r="K917" s="103"/>
      <c r="L917" s="103"/>
      <c r="M917" s="103"/>
      <c r="N917" s="103"/>
      <c r="O917" s="103"/>
      <c r="P917" s="5"/>
      <c r="Q917" s="5"/>
    </row>
    <row r="918" spans="1:17" ht="15.75" customHeight="1">
      <c r="A918" s="311" t="s">
        <v>45</v>
      </c>
      <c r="B918" s="242" t="s">
        <v>14</v>
      </c>
      <c r="C918" s="118"/>
      <c r="D918" s="118"/>
      <c r="E918" s="119"/>
      <c r="F918" s="120"/>
      <c r="G918" s="120"/>
      <c r="H918" s="121"/>
      <c r="P918" s="5"/>
      <c r="Q918" s="5"/>
    </row>
    <row r="919" spans="1:17" ht="15.75" customHeight="1">
      <c r="A919" s="312" t="s">
        <v>46</v>
      </c>
      <c r="B919" s="244" t="s">
        <v>15</v>
      </c>
      <c r="C919" s="100"/>
      <c r="D919" s="100"/>
      <c r="E919" s="31"/>
      <c r="F919" s="101"/>
      <c r="G919" s="101"/>
      <c r="H919" s="102"/>
      <c r="P919" s="5"/>
      <c r="Q919" s="5"/>
    </row>
    <row r="920" spans="1:17" ht="15.75" customHeight="1">
      <c r="A920" s="312" t="s">
        <v>47</v>
      </c>
      <c r="B920" s="244" t="s">
        <v>16</v>
      </c>
      <c r="C920" s="190"/>
      <c r="D920" s="190"/>
      <c r="E920" s="169"/>
      <c r="F920" s="191"/>
      <c r="G920" s="191"/>
      <c r="H920" s="192"/>
      <c r="P920" s="5"/>
      <c r="Q920" s="5"/>
    </row>
    <row r="921" spans="1:17" ht="15.75" customHeight="1" thickBot="1">
      <c r="A921" s="313" t="s">
        <v>110</v>
      </c>
      <c r="B921" s="245" t="s">
        <v>44</v>
      </c>
      <c r="C921" s="190"/>
      <c r="D921" s="190"/>
      <c r="E921" s="190"/>
      <c r="F921" s="191">
        <f>F893</f>
        <v>0.952</v>
      </c>
      <c r="G921" s="191">
        <f>G893</f>
        <v>0.952</v>
      </c>
      <c r="H921" s="192">
        <f>H893</f>
        <v>0</v>
      </c>
      <c r="P921" s="5"/>
      <c r="Q921" s="5"/>
    </row>
    <row r="922" spans="1:17" ht="15.75" customHeight="1" thickBot="1">
      <c r="A922" s="295"/>
      <c r="B922" s="243" t="s">
        <v>89</v>
      </c>
      <c r="C922" s="132"/>
      <c r="D922" s="132"/>
      <c r="E922" s="132"/>
      <c r="F922" s="132">
        <f>SUM(F916:F921)</f>
        <v>2.952</v>
      </c>
      <c r="G922" s="132">
        <f>SUM(G916:G921)</f>
        <v>2.952</v>
      </c>
      <c r="H922" s="249">
        <f>SUM(H916:H921)</f>
        <v>0</v>
      </c>
      <c r="J922" s="103"/>
      <c r="P922" s="5"/>
      <c r="Q922" s="5"/>
    </row>
    <row r="923" spans="1:17" ht="15.75" customHeight="1" thickBot="1">
      <c r="A923" s="352"/>
      <c r="B923" s="414" t="s">
        <v>70</v>
      </c>
      <c r="C923" s="415"/>
      <c r="D923" s="415"/>
      <c r="E923" s="415"/>
      <c r="F923" s="354">
        <f>F914+F922</f>
        <v>8942.739000000001</v>
      </c>
      <c r="G923" s="354">
        <f>G914+G922</f>
        <v>5797.323</v>
      </c>
      <c r="H923" s="355">
        <f>H914+H922</f>
        <v>2434.891</v>
      </c>
      <c r="J923" s="2"/>
      <c r="K923" s="2"/>
      <c r="L923" s="2"/>
      <c r="M923" s="2"/>
      <c r="N923" s="2"/>
      <c r="O923" s="2"/>
      <c r="P923" s="5"/>
      <c r="Q923" s="5"/>
    </row>
    <row r="924" spans="1:17" ht="15.75" customHeight="1">
      <c r="A924" s="296"/>
      <c r="B924" s="246" t="s">
        <v>73</v>
      </c>
      <c r="C924" s="134"/>
      <c r="D924" s="134"/>
      <c r="E924" s="55"/>
      <c r="F924" s="135"/>
      <c r="G924" s="135"/>
      <c r="H924" s="136"/>
      <c r="P924" s="5"/>
      <c r="Q924" s="5"/>
    </row>
    <row r="925" spans="1:17" ht="15.75" customHeight="1">
      <c r="A925" s="363"/>
      <c r="B925" s="474" t="s">
        <v>54</v>
      </c>
      <c r="C925" s="365">
        <f>SUM(C926:C937)</f>
        <v>127028.5</v>
      </c>
      <c r="D925" s="365">
        <f>SUM(D927:D937)</f>
        <v>0</v>
      </c>
      <c r="E925" s="365"/>
      <c r="F925" s="366">
        <f>SUM(F926:F937)</f>
        <v>4959.708</v>
      </c>
      <c r="G925" s="366">
        <f>SUM(G926:G937)</f>
        <v>2101.8630000000003</v>
      </c>
      <c r="H925" s="367">
        <f>SUM(H926:H937)</f>
        <v>2375.437</v>
      </c>
      <c r="J925" s="103"/>
      <c r="O925" s="103"/>
      <c r="P925" s="103"/>
      <c r="Q925" s="103"/>
    </row>
    <row r="926" spans="1:17" ht="15.75" customHeight="1">
      <c r="A926" s="143" t="s">
        <v>31</v>
      </c>
      <c r="B926" s="462" t="s">
        <v>7</v>
      </c>
      <c r="C926" s="471">
        <f>C67</f>
        <v>53563</v>
      </c>
      <c r="D926" s="471"/>
      <c r="E926" s="471"/>
      <c r="F926" s="472">
        <f>F67</f>
        <v>2052.6839999999997</v>
      </c>
      <c r="G926" s="472">
        <f>G67</f>
        <v>9.156</v>
      </c>
      <c r="H926" s="473">
        <f>H67</f>
        <v>2042.408</v>
      </c>
      <c r="J926" s="103"/>
      <c r="K926" s="103"/>
      <c r="L926" s="103"/>
      <c r="P926" s="5"/>
      <c r="Q926" s="103"/>
    </row>
    <row r="927" spans="1:17" ht="15.75" customHeight="1">
      <c r="A927" s="456" t="s">
        <v>32</v>
      </c>
      <c r="B927" s="457" t="s">
        <v>13</v>
      </c>
      <c r="C927" s="164">
        <f aca="true" t="shared" si="29" ref="C927:H927">C243</f>
        <v>53039</v>
      </c>
      <c r="D927" s="164">
        <f t="shared" si="29"/>
        <v>0</v>
      </c>
      <c r="E927" s="164">
        <f t="shared" si="29"/>
        <v>0</v>
      </c>
      <c r="F927" s="166">
        <f t="shared" si="29"/>
        <v>1724.5330000000004</v>
      </c>
      <c r="G927" s="166">
        <f t="shared" si="29"/>
        <v>1500.6420000000003</v>
      </c>
      <c r="H927" s="167">
        <f t="shared" si="29"/>
        <v>161.30599999999995</v>
      </c>
      <c r="J927" s="103"/>
      <c r="P927" s="5"/>
      <c r="Q927" s="5"/>
    </row>
    <row r="928" spans="1:17" ht="15.75" customHeight="1">
      <c r="A928" s="311" t="s">
        <v>45</v>
      </c>
      <c r="B928" s="242" t="s">
        <v>14</v>
      </c>
      <c r="C928" s="118">
        <f>C407</f>
        <v>14441</v>
      </c>
      <c r="D928" s="118"/>
      <c r="E928" s="118"/>
      <c r="F928" s="120">
        <f>F407</f>
        <v>510.249</v>
      </c>
      <c r="G928" s="120">
        <f>G407</f>
        <v>240.732</v>
      </c>
      <c r="H928" s="121">
        <f>H407</f>
        <v>91.975</v>
      </c>
      <c r="J928" s="103"/>
      <c r="P928" s="5"/>
      <c r="Q928" s="5"/>
    </row>
    <row r="929" spans="1:17" ht="15.75" customHeight="1">
      <c r="A929" s="311" t="s">
        <v>46</v>
      </c>
      <c r="B929" s="242" t="s">
        <v>15</v>
      </c>
      <c r="C929" s="118">
        <f>C509</f>
        <v>2784.5</v>
      </c>
      <c r="D929" s="118"/>
      <c r="E929" s="118"/>
      <c r="F929" s="120">
        <f>F509</f>
        <v>99.632</v>
      </c>
      <c r="G929" s="120">
        <f>G509</f>
        <v>95.492</v>
      </c>
      <c r="H929" s="121">
        <f>H509</f>
        <v>0</v>
      </c>
      <c r="K929" s="5"/>
      <c r="L929" s="5"/>
      <c r="M929" s="5"/>
      <c r="N929" s="5"/>
      <c r="O929" s="5"/>
      <c r="P929" s="5"/>
      <c r="Q929" s="5"/>
    </row>
    <row r="930" spans="1:17" ht="15.75" customHeight="1">
      <c r="A930" s="311" t="s">
        <v>47</v>
      </c>
      <c r="B930" s="242" t="s">
        <v>16</v>
      </c>
      <c r="C930" s="118">
        <f>C579</f>
        <v>3201</v>
      </c>
      <c r="D930" s="118"/>
      <c r="E930" s="118"/>
      <c r="F930" s="120">
        <f>F579</f>
        <v>131.202</v>
      </c>
      <c r="G930" s="120">
        <f>G579</f>
        <v>129.753</v>
      </c>
      <c r="H930" s="121">
        <f>H579</f>
        <v>0</v>
      </c>
      <c r="L930" s="5"/>
      <c r="M930" s="5"/>
      <c r="N930" s="5"/>
      <c r="O930" s="5"/>
      <c r="P930" s="5"/>
      <c r="Q930" s="5"/>
    </row>
    <row r="931" spans="1:17" ht="15.75" customHeight="1">
      <c r="A931" s="311" t="s">
        <v>110</v>
      </c>
      <c r="B931" s="242" t="s">
        <v>44</v>
      </c>
      <c r="C931" s="118"/>
      <c r="D931" s="118"/>
      <c r="E931" s="118"/>
      <c r="F931" s="120">
        <f>F892+F628</f>
        <v>117.90999999999998</v>
      </c>
      <c r="G931" s="120">
        <f>G892+G628</f>
        <v>70.99499999999999</v>
      </c>
      <c r="H931" s="121">
        <f>H892+H628</f>
        <v>0</v>
      </c>
      <c r="K931" s="5"/>
      <c r="L931" s="5"/>
      <c r="M931" s="5"/>
      <c r="N931" s="5"/>
      <c r="O931" s="5"/>
      <c r="P931" s="5"/>
      <c r="Q931" s="5"/>
    </row>
    <row r="932" spans="1:17" ht="15.75" customHeight="1">
      <c r="A932" s="311" t="s">
        <v>72</v>
      </c>
      <c r="B932" s="242" t="s">
        <v>83</v>
      </c>
      <c r="C932" s="118"/>
      <c r="D932" s="118"/>
      <c r="E932" s="118"/>
      <c r="F932" s="120">
        <f>F709</f>
        <v>95.773</v>
      </c>
      <c r="G932" s="120">
        <f>G709</f>
        <v>31.425</v>
      </c>
      <c r="H932" s="121">
        <f>H709</f>
        <v>31.588</v>
      </c>
      <c r="K932" s="5"/>
      <c r="L932" s="5"/>
      <c r="M932" s="5"/>
      <c r="N932" s="5"/>
      <c r="O932" s="5"/>
      <c r="P932" s="5"/>
      <c r="Q932" s="5"/>
    </row>
    <row r="933" spans="1:17" ht="15.75" customHeight="1">
      <c r="A933" s="311" t="s">
        <v>143</v>
      </c>
      <c r="B933" s="242" t="s">
        <v>91</v>
      </c>
      <c r="C933" s="118"/>
      <c r="D933" s="118"/>
      <c r="E933" s="119"/>
      <c r="F933" s="120">
        <f>F780</f>
        <v>66.413</v>
      </c>
      <c r="G933" s="120">
        <f>G780</f>
        <v>20.431</v>
      </c>
      <c r="H933" s="121">
        <f>H780</f>
        <v>34.745</v>
      </c>
      <c r="K933" s="5"/>
      <c r="L933" s="5"/>
      <c r="M933" s="5"/>
      <c r="N933" s="5"/>
      <c r="O933" s="5"/>
      <c r="P933" s="5"/>
      <c r="Q933" s="5"/>
    </row>
    <row r="934" spans="1:17" ht="15.75" customHeight="1">
      <c r="A934" s="312" t="s">
        <v>136</v>
      </c>
      <c r="B934" s="244" t="s">
        <v>115</v>
      </c>
      <c r="C934" s="118"/>
      <c r="D934" s="118"/>
      <c r="E934" s="119"/>
      <c r="F934" s="120">
        <f>F817</f>
        <v>17.032</v>
      </c>
      <c r="G934" s="120">
        <f>G817</f>
        <v>3.117</v>
      </c>
      <c r="H934" s="121">
        <f>H817</f>
        <v>13.415</v>
      </c>
      <c r="K934" s="5"/>
      <c r="L934" s="5"/>
      <c r="M934" s="5"/>
      <c r="N934" s="5"/>
      <c r="O934" s="5"/>
      <c r="P934" s="5"/>
      <c r="Q934" s="5"/>
    </row>
    <row r="935" spans="1:17" ht="15.75" customHeight="1">
      <c r="A935" s="312" t="s">
        <v>163</v>
      </c>
      <c r="B935" s="244" t="s">
        <v>149</v>
      </c>
      <c r="C935" s="190"/>
      <c r="D935" s="190"/>
      <c r="E935" s="169"/>
      <c r="F935" s="191">
        <f>F839</f>
        <v>0.12</v>
      </c>
      <c r="G935" s="191">
        <f>G839</f>
        <v>0.12</v>
      </c>
      <c r="H935" s="192">
        <f>H839</f>
        <v>0</v>
      </c>
      <c r="K935" s="5"/>
      <c r="L935" s="5"/>
      <c r="M935" s="5"/>
      <c r="N935" s="5"/>
      <c r="O935" s="5"/>
      <c r="P935" s="5"/>
      <c r="Q935" s="5"/>
    </row>
    <row r="936" spans="1:17" ht="15.75" customHeight="1">
      <c r="A936" s="312" t="s">
        <v>195</v>
      </c>
      <c r="B936" s="244" t="s">
        <v>177</v>
      </c>
      <c r="C936" s="190"/>
      <c r="D936" s="190"/>
      <c r="E936" s="169"/>
      <c r="F936" s="191">
        <f>F861</f>
        <v>0</v>
      </c>
      <c r="G936" s="191">
        <f>G861</f>
        <v>0</v>
      </c>
      <c r="H936" s="121">
        <f>H861</f>
        <v>0</v>
      </c>
      <c r="K936" s="5"/>
      <c r="L936" s="5"/>
      <c r="M936" s="5"/>
      <c r="N936" s="5"/>
      <c r="O936" s="5"/>
      <c r="P936" s="5"/>
      <c r="Q936" s="5"/>
    </row>
    <row r="937" spans="1:17" ht="15.75" customHeight="1">
      <c r="A937" s="476" t="s">
        <v>202</v>
      </c>
      <c r="B937" s="477" t="s">
        <v>203</v>
      </c>
      <c r="C937" s="123"/>
      <c r="D937" s="123"/>
      <c r="E937" s="144"/>
      <c r="F937" s="124">
        <f>F873</f>
        <v>144.16</v>
      </c>
      <c r="G937" s="124">
        <f>G873</f>
        <v>0</v>
      </c>
      <c r="H937" s="125">
        <f>H873</f>
        <v>0</v>
      </c>
      <c r="K937" s="5"/>
      <c r="L937" s="5"/>
      <c r="M937" s="5"/>
      <c r="N937" s="5"/>
      <c r="O937" s="5"/>
      <c r="P937" s="5"/>
      <c r="Q937" s="5"/>
    </row>
    <row r="938" spans="1:17" ht="15.75" customHeight="1">
      <c r="A938" s="478"/>
      <c r="B938" s="479" t="s">
        <v>55</v>
      </c>
      <c r="C938" s="480">
        <f aca="true" t="shared" si="30" ref="C938:H938">SUM(C939:C948)</f>
        <v>289952.5</v>
      </c>
      <c r="D938" s="480">
        <f t="shared" si="30"/>
        <v>15282.35</v>
      </c>
      <c r="E938" s="480">
        <f t="shared" si="30"/>
        <v>0</v>
      </c>
      <c r="F938" s="480">
        <f t="shared" si="30"/>
        <v>3667.813000000001</v>
      </c>
      <c r="G938" s="480">
        <f t="shared" si="30"/>
        <v>3396.4280000000003</v>
      </c>
      <c r="H938" s="494">
        <f t="shared" si="30"/>
        <v>46.734</v>
      </c>
      <c r="K938" s="5"/>
      <c r="L938" s="5"/>
      <c r="M938" s="5"/>
      <c r="N938" s="5"/>
      <c r="O938" s="5"/>
      <c r="P938" s="5"/>
      <c r="Q938" s="5"/>
    </row>
    <row r="939" spans="1:17" ht="15.75" customHeight="1">
      <c r="A939" s="475" t="s">
        <v>31</v>
      </c>
      <c r="B939" s="462" t="s">
        <v>7</v>
      </c>
      <c r="C939" s="471">
        <f aca="true" t="shared" si="31" ref="C939:H939">C178+C881</f>
        <v>165552</v>
      </c>
      <c r="D939" s="471">
        <f t="shared" si="31"/>
        <v>15282.35</v>
      </c>
      <c r="E939" s="471">
        <f t="shared" si="31"/>
        <v>0</v>
      </c>
      <c r="F939" s="472">
        <f t="shared" si="31"/>
        <v>2126.438</v>
      </c>
      <c r="G939" s="472">
        <f t="shared" si="31"/>
        <v>2015.0240000000001</v>
      </c>
      <c r="H939" s="473">
        <f t="shared" si="31"/>
        <v>45.563</v>
      </c>
      <c r="K939" s="5"/>
      <c r="L939" s="5"/>
      <c r="M939" s="5"/>
      <c r="N939" s="5"/>
      <c r="O939" s="5"/>
      <c r="P939" s="5"/>
      <c r="Q939" s="5"/>
    </row>
    <row r="940" spans="1:17" ht="15.75" customHeight="1">
      <c r="A940" s="456" t="s">
        <v>32</v>
      </c>
      <c r="B940" s="457" t="s">
        <v>13</v>
      </c>
      <c r="C940" s="160">
        <f>C343</f>
        <v>98916</v>
      </c>
      <c r="D940" s="160"/>
      <c r="E940" s="160"/>
      <c r="F940" s="160">
        <f>F343</f>
        <v>1127.8680000000002</v>
      </c>
      <c r="G940" s="160">
        <f>G343</f>
        <v>1086.2690000000002</v>
      </c>
      <c r="H940" s="416">
        <f>H343</f>
        <v>1.1709999999999998</v>
      </c>
      <c r="K940" s="5"/>
      <c r="L940" s="5"/>
      <c r="M940" s="5"/>
      <c r="N940" s="5"/>
      <c r="O940" s="5"/>
      <c r="P940" s="5"/>
      <c r="Q940" s="5"/>
    </row>
    <row r="941" spans="1:17" ht="15.75" customHeight="1">
      <c r="A941" s="311" t="s">
        <v>45</v>
      </c>
      <c r="B941" s="242" t="s">
        <v>14</v>
      </c>
      <c r="C941" s="118">
        <f>C464</f>
        <v>23684.5</v>
      </c>
      <c r="D941" s="118"/>
      <c r="E941" s="118"/>
      <c r="F941" s="120">
        <f>F464</f>
        <v>208.81099999999998</v>
      </c>
      <c r="G941" s="120">
        <f>G464</f>
        <v>204.693</v>
      </c>
      <c r="H941" s="121">
        <f>H464</f>
        <v>0</v>
      </c>
      <c r="K941" s="5"/>
      <c r="L941" s="5"/>
      <c r="M941" s="5"/>
      <c r="N941" s="5"/>
      <c r="O941" s="5"/>
      <c r="P941" s="5"/>
      <c r="Q941" s="5"/>
    </row>
    <row r="942" spans="1:17" ht="15.75" customHeight="1">
      <c r="A942" s="311" t="s">
        <v>46</v>
      </c>
      <c r="B942" s="242" t="s">
        <v>15</v>
      </c>
      <c r="C942" s="118">
        <f>C540</f>
        <v>1800</v>
      </c>
      <c r="D942" s="118"/>
      <c r="E942" s="118"/>
      <c r="F942" s="120">
        <f>F540</f>
        <v>14.765</v>
      </c>
      <c r="G942" s="120">
        <f>G540</f>
        <v>14.765</v>
      </c>
      <c r="H942" s="121">
        <f>H540</f>
        <v>0</v>
      </c>
      <c r="K942" s="5"/>
      <c r="L942" s="5"/>
      <c r="M942" s="5"/>
      <c r="N942" s="5"/>
      <c r="O942" s="5"/>
      <c r="P942" s="5"/>
      <c r="Q942" s="5"/>
    </row>
    <row r="943" spans="1:17" ht="15.75" customHeight="1">
      <c r="A943" s="311" t="s">
        <v>47</v>
      </c>
      <c r="B943" s="242" t="s">
        <v>16</v>
      </c>
      <c r="C943" s="118"/>
      <c r="D943" s="118"/>
      <c r="E943" s="118"/>
      <c r="F943" s="120">
        <f>F589</f>
        <v>33.44</v>
      </c>
      <c r="G943" s="120">
        <f>G589</f>
        <v>30.139999999999997</v>
      </c>
      <c r="H943" s="121">
        <f>H589</f>
        <v>0</v>
      </c>
      <c r="J943" s="103"/>
      <c r="K943" s="103"/>
      <c r="L943" s="103"/>
      <c r="Q943" s="5"/>
    </row>
    <row r="944" spans="1:17" ht="15.75" customHeight="1">
      <c r="A944" s="311" t="s">
        <v>110</v>
      </c>
      <c r="B944" s="242" t="s">
        <v>44</v>
      </c>
      <c r="C944" s="118"/>
      <c r="D944" s="118"/>
      <c r="E944" s="118"/>
      <c r="F944" s="120">
        <f>F668</f>
        <v>57.209</v>
      </c>
      <c r="G944" s="120">
        <f>G668</f>
        <v>28.01</v>
      </c>
      <c r="H944" s="121">
        <f>H668</f>
        <v>0</v>
      </c>
      <c r="K944" s="5"/>
      <c r="L944" s="5"/>
      <c r="M944" s="5"/>
      <c r="N944" s="5"/>
      <c r="O944" s="5"/>
      <c r="P944" s="5"/>
      <c r="Q944" s="5"/>
    </row>
    <row r="945" spans="1:17" ht="15.75" customHeight="1">
      <c r="A945" s="311" t="s">
        <v>72</v>
      </c>
      <c r="B945" s="242" t="s">
        <v>83</v>
      </c>
      <c r="C945" s="118"/>
      <c r="D945" s="118"/>
      <c r="E945" s="118"/>
      <c r="F945" s="120">
        <f>F744</f>
        <v>49.13199999999999</v>
      </c>
      <c r="G945" s="120">
        <f>G744</f>
        <v>15.12</v>
      </c>
      <c r="H945" s="121">
        <f>H744</f>
        <v>0</v>
      </c>
      <c r="K945" s="5"/>
      <c r="L945" s="5"/>
      <c r="M945" s="5"/>
      <c r="N945" s="5"/>
      <c r="O945" s="5"/>
      <c r="P945" s="5"/>
      <c r="Q945" s="5"/>
    </row>
    <row r="946" spans="1:17" ht="15.75" customHeight="1">
      <c r="A946" s="311" t="s">
        <v>164</v>
      </c>
      <c r="B946" s="242" t="s">
        <v>91</v>
      </c>
      <c r="C946" s="118"/>
      <c r="D946" s="118"/>
      <c r="E946" s="118"/>
      <c r="F946" s="120">
        <f>F796</f>
        <v>32.443</v>
      </c>
      <c r="G946" s="120">
        <f>G796</f>
        <v>0.055</v>
      </c>
      <c r="H946" s="121">
        <f>H796</f>
        <v>0</v>
      </c>
      <c r="K946" s="5"/>
      <c r="L946" s="5"/>
      <c r="M946" s="5"/>
      <c r="N946" s="5"/>
      <c r="O946" s="5"/>
      <c r="P946" s="5"/>
      <c r="Q946" s="5"/>
    </row>
    <row r="947" spans="1:17" ht="15.75" customHeight="1">
      <c r="A947" s="312" t="s">
        <v>136</v>
      </c>
      <c r="B947" s="244" t="s">
        <v>115</v>
      </c>
      <c r="C947" s="118"/>
      <c r="D947" s="118"/>
      <c r="E947" s="118"/>
      <c r="F947" s="120">
        <f>F827</f>
        <v>8.434</v>
      </c>
      <c r="G947" s="120">
        <f>G827</f>
        <v>2.352</v>
      </c>
      <c r="H947" s="121">
        <f>H827</f>
        <v>0</v>
      </c>
      <c r="K947" s="66"/>
      <c r="L947" s="66"/>
      <c r="M947" s="66"/>
      <c r="N947" s="66"/>
      <c r="O947" s="66"/>
      <c r="P947" s="66"/>
      <c r="Q947" s="5"/>
    </row>
    <row r="948" spans="1:17" ht="15.75" customHeight="1">
      <c r="A948" s="481" t="s">
        <v>148</v>
      </c>
      <c r="B948" s="477" t="s">
        <v>149</v>
      </c>
      <c r="C948" s="139"/>
      <c r="D948" s="139"/>
      <c r="E948" s="139"/>
      <c r="F948" s="140">
        <f>F849</f>
        <v>9.273</v>
      </c>
      <c r="G948" s="140">
        <f>G849</f>
        <v>0</v>
      </c>
      <c r="H948" s="141">
        <f>H849</f>
        <v>0</v>
      </c>
      <c r="K948" s="66"/>
      <c r="L948" s="66"/>
      <c r="M948" s="66"/>
      <c r="N948" s="66"/>
      <c r="O948" s="66"/>
      <c r="P948" s="66"/>
      <c r="Q948" s="5"/>
    </row>
    <row r="949" spans="1:17" ht="15.75" customHeight="1">
      <c r="A949" s="482"/>
      <c r="B949" s="483" t="s">
        <v>52</v>
      </c>
      <c r="C949" s="489">
        <f>SUM(C950:C959)</f>
        <v>9695</v>
      </c>
      <c r="D949" s="489">
        <f>SUM(D950:D959)</f>
        <v>14.8</v>
      </c>
      <c r="E949" s="489"/>
      <c r="F949" s="489">
        <f>SUM(F950:F959)</f>
        <v>315.21799999999996</v>
      </c>
      <c r="G949" s="489">
        <f>SUM(G950:G959)</f>
        <v>299.03200000000004</v>
      </c>
      <c r="H949" s="495">
        <f>SUM(H950:H959)</f>
        <v>12.72</v>
      </c>
      <c r="K949" s="5"/>
      <c r="L949" s="5"/>
      <c r="M949" s="5"/>
      <c r="N949" s="5"/>
      <c r="O949" s="5"/>
      <c r="P949" s="5"/>
      <c r="Q949" s="5"/>
    </row>
    <row r="950" spans="1:17" ht="15.75" customHeight="1">
      <c r="A950" s="488" t="s">
        <v>31</v>
      </c>
      <c r="B950" s="462" t="s">
        <v>7</v>
      </c>
      <c r="C950" s="471">
        <f>C200</f>
        <v>2805</v>
      </c>
      <c r="D950" s="471">
        <f>D200</f>
        <v>14.8</v>
      </c>
      <c r="E950" s="471"/>
      <c r="F950" s="472">
        <f>F200</f>
        <v>56.313</v>
      </c>
      <c r="G950" s="472">
        <f>G200</f>
        <v>44.313</v>
      </c>
      <c r="H950" s="473">
        <f>H200</f>
        <v>12</v>
      </c>
      <c r="K950" s="5"/>
      <c r="L950" s="5"/>
      <c r="M950" s="5"/>
      <c r="N950" s="5"/>
      <c r="O950" s="5"/>
      <c r="P950" s="5"/>
      <c r="Q950" s="5"/>
    </row>
    <row r="951" spans="1:17" ht="15.75" customHeight="1">
      <c r="A951" s="487" t="s">
        <v>32</v>
      </c>
      <c r="B951" s="457" t="s">
        <v>13</v>
      </c>
      <c r="C951" s="160">
        <f>C369</f>
        <v>4149</v>
      </c>
      <c r="D951" s="160">
        <f>D369</f>
        <v>0</v>
      </c>
      <c r="E951" s="160"/>
      <c r="F951" s="160">
        <f>F369</f>
        <v>179.98000000000002</v>
      </c>
      <c r="G951" s="160">
        <f>G369</f>
        <v>179.26000000000002</v>
      </c>
      <c r="H951" s="252">
        <f>H369</f>
        <v>0.72</v>
      </c>
      <c r="K951" s="5"/>
      <c r="L951" s="5"/>
      <c r="M951" s="5"/>
      <c r="N951" s="5"/>
      <c r="O951" s="5"/>
      <c r="P951" s="5"/>
      <c r="Q951" s="5"/>
    </row>
    <row r="952" spans="1:17" ht="15.75" customHeight="1">
      <c r="A952" s="314" t="s">
        <v>45</v>
      </c>
      <c r="B952" s="242" t="s">
        <v>14</v>
      </c>
      <c r="C952" s="118">
        <f>C482</f>
        <v>2741</v>
      </c>
      <c r="D952" s="118"/>
      <c r="E952" s="118"/>
      <c r="F952" s="118">
        <f>F482</f>
        <v>39.468</v>
      </c>
      <c r="G952" s="118">
        <f>G482</f>
        <v>39.458</v>
      </c>
      <c r="H952" s="251">
        <f>H482</f>
        <v>0</v>
      </c>
      <c r="Q952" s="5"/>
    </row>
    <row r="953" spans="1:17" ht="15.75" customHeight="1">
      <c r="A953" s="314" t="s">
        <v>46</v>
      </c>
      <c r="B953" s="242" t="s">
        <v>15</v>
      </c>
      <c r="C953" s="118"/>
      <c r="D953" s="118"/>
      <c r="E953" s="118"/>
      <c r="F953" s="118">
        <f>F549</f>
        <v>14.815000000000001</v>
      </c>
      <c r="G953" s="118">
        <f>G549</f>
        <v>14.815000000000001</v>
      </c>
      <c r="H953" s="251">
        <f>H549</f>
        <v>0</v>
      </c>
      <c r="Q953" s="5"/>
    </row>
    <row r="954" spans="1:17" ht="15.75" customHeight="1">
      <c r="A954" s="314" t="s">
        <v>47</v>
      </c>
      <c r="B954" s="242" t="s">
        <v>16</v>
      </c>
      <c r="C954" s="118"/>
      <c r="D954" s="118"/>
      <c r="E954" s="118"/>
      <c r="F954" s="118">
        <f>F603</f>
        <v>2.23</v>
      </c>
      <c r="G954" s="118">
        <f>G603</f>
        <v>2.23</v>
      </c>
      <c r="H954" s="251">
        <f>H603</f>
        <v>0</v>
      </c>
      <c r="Q954" s="5"/>
    </row>
    <row r="955" spans="1:17" ht="15.75" customHeight="1">
      <c r="A955" s="314" t="s">
        <v>110</v>
      </c>
      <c r="B955" s="242" t="s">
        <v>44</v>
      </c>
      <c r="C955" s="118"/>
      <c r="D955" s="118"/>
      <c r="E955" s="118"/>
      <c r="F955" s="118">
        <f>F688</f>
        <v>13.21</v>
      </c>
      <c r="G955" s="118">
        <f>G688</f>
        <v>13.21</v>
      </c>
      <c r="H955" s="251">
        <f>H688</f>
        <v>0</v>
      </c>
      <c r="Q955" s="5"/>
    </row>
    <row r="956" spans="1:17" ht="15.75" customHeight="1">
      <c r="A956" s="315" t="s">
        <v>72</v>
      </c>
      <c r="B956" s="244" t="s">
        <v>83</v>
      </c>
      <c r="C956" s="118"/>
      <c r="D956" s="118"/>
      <c r="E956" s="118"/>
      <c r="F956" s="118">
        <f>F759</f>
        <v>4.804</v>
      </c>
      <c r="G956" s="118">
        <f>G759</f>
        <v>4.803</v>
      </c>
      <c r="H956" s="251">
        <f>H759</f>
        <v>0</v>
      </c>
      <c r="Q956" s="5"/>
    </row>
    <row r="957" spans="1:17" ht="15.75" customHeight="1">
      <c r="A957" s="484" t="s">
        <v>95</v>
      </c>
      <c r="B957" s="247" t="s">
        <v>91</v>
      </c>
      <c r="C957" s="190"/>
      <c r="D957" s="190"/>
      <c r="E957" s="190"/>
      <c r="F957" s="190">
        <f>F804</f>
        <v>0.721</v>
      </c>
      <c r="G957" s="190">
        <f>G804</f>
        <v>0.731</v>
      </c>
      <c r="H957" s="417">
        <f>H804</f>
        <v>0</v>
      </c>
      <c r="Q957" s="5"/>
    </row>
    <row r="958" spans="1:17" ht="15.75" customHeight="1">
      <c r="A958" s="485" t="s">
        <v>136</v>
      </c>
      <c r="B958" s="247" t="s">
        <v>115</v>
      </c>
      <c r="C958" s="190"/>
      <c r="D958" s="190"/>
      <c r="E958" s="169"/>
      <c r="F958" s="191">
        <f>F833</f>
        <v>1.393</v>
      </c>
      <c r="G958" s="191">
        <f>G833</f>
        <v>0.193</v>
      </c>
      <c r="H958" s="192">
        <f>H833</f>
        <v>0</v>
      </c>
      <c r="Q958" s="5"/>
    </row>
    <row r="959" spans="1:17" s="65" customFormat="1" ht="15.75" customHeight="1" thickBot="1">
      <c r="A959" s="486" t="s">
        <v>148</v>
      </c>
      <c r="B959" s="248" t="s">
        <v>149</v>
      </c>
      <c r="C959" s="231"/>
      <c r="D959" s="231"/>
      <c r="E959" s="231"/>
      <c r="F959" s="231">
        <f>F857</f>
        <v>2.2840000000000003</v>
      </c>
      <c r="G959" s="231">
        <f>G857</f>
        <v>0.019</v>
      </c>
      <c r="H959" s="418">
        <f>H857</f>
        <v>0</v>
      </c>
      <c r="K959" s="6"/>
      <c r="L959" s="6"/>
      <c r="M959" s="6"/>
      <c r="N959" s="6"/>
      <c r="O959" s="6"/>
      <c r="P959" s="6"/>
      <c r="Q959" s="66"/>
    </row>
    <row r="960" spans="3:17" ht="15.75" customHeight="1">
      <c r="C960" s="5"/>
      <c r="D960" s="5"/>
      <c r="E960" s="2"/>
      <c r="Q960" s="5"/>
    </row>
    <row r="961" spans="3:17" ht="15.75" customHeight="1">
      <c r="C961" s="5"/>
      <c r="D961" s="5"/>
      <c r="E961" s="2"/>
      <c r="Q961" s="5"/>
    </row>
  </sheetData>
  <sheetProtection/>
  <mergeCells count="23">
    <mergeCell ref="A901:H901"/>
    <mergeCell ref="B898:B899"/>
    <mergeCell ref="G899:G900"/>
    <mergeCell ref="H11:H12"/>
    <mergeCell ref="B10:B12"/>
    <mergeCell ref="C10:D11"/>
    <mergeCell ref="E898:F899"/>
    <mergeCell ref="A915:H915"/>
    <mergeCell ref="E10:F11"/>
    <mergeCell ref="G10:H10"/>
    <mergeCell ref="G11:G12"/>
    <mergeCell ref="A875:H875"/>
    <mergeCell ref="G898:H898"/>
    <mergeCell ref="A898:A900"/>
    <mergeCell ref="H899:H900"/>
    <mergeCell ref="A896:H896"/>
    <mergeCell ref="C898:D899"/>
    <mergeCell ref="A4:H4"/>
    <mergeCell ref="A6:H6"/>
    <mergeCell ref="A7:H7"/>
    <mergeCell ref="A8:H8"/>
    <mergeCell ref="A10:A12"/>
    <mergeCell ref="A14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22" sqref="A1:IV16384"/>
    </sheetView>
  </sheetViews>
  <sheetFormatPr defaultColWidth="9.140625" defaultRowHeight="15.75" customHeight="1"/>
  <cols>
    <col min="1" max="1" width="9.140625" style="266" customWidth="1"/>
    <col min="2" max="2" width="9.140625" style="5" customWidth="1"/>
    <col min="3" max="4" width="9.140625" style="2" customWidth="1"/>
    <col min="5" max="5" width="9.140625" style="3" customWidth="1"/>
    <col min="6" max="8" width="9.140625" style="4" customWidth="1"/>
    <col min="9" max="10" width="9.140625" style="5" customWidth="1"/>
    <col min="11" max="17" width="9.140625" style="6" customWidth="1"/>
    <col min="18" max="16384" width="9.140625" style="5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L.KRASTEV</dc:creator>
  <cp:keywords/>
  <dc:description/>
  <cp:lastModifiedBy>Name</cp:lastModifiedBy>
  <cp:lastPrinted>2014-10-28T11:29:33Z</cp:lastPrinted>
  <dcterms:created xsi:type="dcterms:W3CDTF">2002-08-11T18:18:21Z</dcterms:created>
  <dcterms:modified xsi:type="dcterms:W3CDTF">2015-11-20T11:31:31Z</dcterms:modified>
  <cp:category/>
  <cp:version/>
  <cp:contentType/>
  <cp:contentStatus/>
</cp:coreProperties>
</file>