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135" activeTab="0"/>
  </bookViews>
  <sheets>
    <sheet name="2016" sheetId="1" r:id="rId1"/>
    <sheet name="Sheet2" sheetId="2" r:id="rId2"/>
  </sheets>
  <definedNames>
    <definedName name="_xlnm.Print_Titles" localSheetId="0">'2016'!$10:$10</definedName>
  </definedNames>
  <calcPr fullCalcOnLoad="1"/>
</workbook>
</file>

<file path=xl/sharedStrings.xml><?xml version="1.0" encoding="utf-8"?>
<sst xmlns="http://schemas.openxmlformats.org/spreadsheetml/2006/main" count="457" uniqueCount="150">
  <si>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</si>
  <si>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</si>
  <si>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</si>
  <si>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</si>
  <si>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</si>
  <si>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</si>
  <si>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</si>
  <si>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</si>
  <si>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</si>
  <si>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</si>
  <si>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</si>
  <si>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Мура бяла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</si>
  <si>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</si>
  <si>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</si>
  <si>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</si>
  <si>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</si>
  <si>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</si>
  <si>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</si>
  <si>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</si>
  <si>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</si>
  <si>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</si>
  <si>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</si>
  <si>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</si>
  <si>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</si>
  <si>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</si>
  <si>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Липа сребролистна</t>
  </si>
  <si>
    <t>Липа дребнолистна</t>
  </si>
  <si>
    <t>Махалебка</t>
  </si>
  <si>
    <t>Офика</t>
  </si>
  <si>
    <t>Орех обикновен</t>
  </si>
  <si>
    <t>Шестил</t>
  </si>
  <si>
    <t>Явор обикновен</t>
  </si>
  <si>
    <t>Ясен планински</t>
  </si>
  <si>
    <t>Ясен полски</t>
  </si>
  <si>
    <t>Аморфа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</si>
  <si>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</si>
  <si>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</si>
  <si>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</si>
  <si>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</si>
  <si>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</si>
  <si>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</si>
  <si>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</si>
  <si>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Туя западна</t>
  </si>
  <si>
    <t>Туя златиста</t>
  </si>
  <si>
    <t>Арония</t>
  </si>
  <si>
    <t>Бял бор</t>
  </si>
  <si>
    <t xml:space="preserve">ГОДИШЕН ПЛАН </t>
  </si>
  <si>
    <t>Гледичия тришипна</t>
  </si>
  <si>
    <t>Череша обикновена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</si>
  <si>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</si>
  <si>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</si>
  <si>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</si>
  <si>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</si>
  <si>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</si>
  <si>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 xml:space="preserve">Орех обикновен </t>
  </si>
  <si>
    <t>Ела кавказка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</si>
  <si>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</si>
  <si>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</si>
  <si>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Дъб вардимски</t>
  </si>
  <si>
    <t>P. І 37/61</t>
  </si>
  <si>
    <t>P. І 45/51</t>
  </si>
  <si>
    <t>P. І 214</t>
  </si>
  <si>
    <t>Лъжекипарис лавзонов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</si>
  <si>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</si>
  <si>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</si>
  <si>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</si>
  <si>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</si>
  <si>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</si>
  <si>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</si>
  <si>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</si>
  <si>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</si>
  <si>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</si>
  <si>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</si>
  <si>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</si>
  <si>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</si>
  <si>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</si>
  <si>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</si>
  <si>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</si>
  <si>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</si>
  <si>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</si>
  <si>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ХІV. В ШКОЛИ ЗА ОБЛАГОРОДЯВАНЕ ЗА ОВОЩАРСТВОТО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</si>
  <si>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</si>
  <si>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</si>
  <si>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</si>
  <si>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</si>
  <si>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</si>
  <si>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</si>
  <si>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</si>
  <si>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</si>
  <si>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Секвоя гигантска</t>
  </si>
  <si>
    <t>СЦДП - Габрово</t>
  </si>
  <si>
    <t>Бреза обикновена</t>
  </si>
  <si>
    <t>Златен дъжд</t>
  </si>
  <si>
    <t>P. MC</t>
  </si>
  <si>
    <t>P. R-16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</si>
  <si>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</si>
  <si>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</si>
  <si>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Криптомерия японска</t>
  </si>
  <si>
    <t>Липа едролистна</t>
  </si>
  <si>
    <t>Люляк обикновен</t>
  </si>
  <si>
    <t>СИДП - Шумен</t>
  </si>
  <si>
    <t>ЮЦДП - Смолян</t>
  </si>
  <si>
    <t>ЮИДП - Сливен</t>
  </si>
  <si>
    <t>Космат дъб</t>
  </si>
  <si>
    <t>Топола черна</t>
  </si>
  <si>
    <t>РЕКАПИТУЛАЦИЯ</t>
  </si>
  <si>
    <t>Кипарис обикновен пирамидален</t>
  </si>
  <si>
    <t>Бук об. червена ф-ма</t>
  </si>
  <si>
    <t>Тополи</t>
  </si>
  <si>
    <t>P. bachelieri</t>
  </si>
  <si>
    <t>Лавровишна</t>
  </si>
  <si>
    <t>Бор бял</t>
  </si>
  <si>
    <t>Софора</t>
  </si>
  <si>
    <t>Платан източен</t>
  </si>
  <si>
    <t>Явор ясенолистен</t>
  </si>
  <si>
    <t>Китайски мехурник</t>
  </si>
  <si>
    <t>Ружа дървовидна</t>
  </si>
  <si>
    <t>Смрика пирамидална</t>
  </si>
  <si>
    <t>Смърч  обикновен</t>
  </si>
  <si>
    <t>P. vernirubens</t>
  </si>
  <si>
    <t>Туя "Смарагдова"</t>
  </si>
  <si>
    <t>Клек</t>
  </si>
  <si>
    <t>Лешник ран трапезундски</t>
  </si>
  <si>
    <t>Лешник тонда джентиле</t>
  </si>
  <si>
    <t>Лешник бадемовиден</t>
  </si>
  <si>
    <t>Лешник римски</t>
  </si>
  <si>
    <t>Котонеастер</t>
  </si>
  <si>
    <t>Брекина</t>
  </si>
  <si>
    <t xml:space="preserve">за производство и облагородяване на фиданки през вегетативната 2016/2017 г. - обобщен за ДП по чл. 163 от ЗГ </t>
  </si>
  <si>
    <t>P. NNDV</t>
  </si>
  <si>
    <t>P. I 55/65</t>
  </si>
  <si>
    <t>Котонеастър</t>
  </si>
  <si>
    <t>Лъжекипарис</t>
  </si>
  <si>
    <t>Туя западна "Голд"</t>
  </si>
  <si>
    <t>Туя западна пирамидална</t>
  </si>
  <si>
    <t>Върба къдрава</t>
  </si>
  <si>
    <t>Евонимус радиканс</t>
  </si>
  <si>
    <t>Лоницера нитида</t>
  </si>
  <si>
    <t>Птиче грозде жълто-зелено</t>
  </si>
  <si>
    <t>Смрика миризлива</t>
  </si>
  <si>
    <t>Смрика китайска Pfizeriana</t>
  </si>
  <si>
    <t>Смрика китайска Sea Green</t>
  </si>
  <si>
    <t>Смрика китайска Sargentii</t>
  </si>
  <si>
    <t>Форзиция</t>
  </si>
  <si>
    <t>Хибискус</t>
  </si>
  <si>
    <t>Чемшир</t>
  </si>
  <si>
    <t>Бор веймутов</t>
  </si>
  <si>
    <t>Магнолия опадваща</t>
  </si>
  <si>
    <t>Магнолия вечнозелени</t>
  </si>
  <si>
    <t>Платан западен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</si>
</sst>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"/>
    <numFmt numFmtId="187" formatCode="#,##0.000"/>
  </numFmts>
  <fonts count="4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right"/>
    </xf>
    <xf numFmtId="1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/>
    </xf>
    <xf numFmtId="4" fontId="21" fillId="0" borderId="1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1" fontId="21" fillId="0" borderId="16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left"/>
    </xf>
    <xf numFmtId="1" fontId="21" fillId="0" borderId="18" xfId="0" applyNumberFormat="1" applyFont="1" applyFill="1" applyBorder="1" applyAlignment="1">
      <alignment horizontal="right"/>
    </xf>
    <xf numFmtId="4" fontId="21" fillId="0" borderId="18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4" fontId="23" fillId="0" borderId="14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4" fontId="23" fillId="0" borderId="15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left"/>
    </xf>
    <xf numFmtId="0" fontId="21" fillId="0" borderId="23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4" fontId="23" fillId="0" borderId="26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1" fontId="23" fillId="0" borderId="14" xfId="0" applyNumberFormat="1" applyFont="1" applyFill="1" applyBorder="1" applyAlignment="1">
      <alignment horizontal="right"/>
    </xf>
    <xf numFmtId="1" fontId="23" fillId="0" borderId="15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23" fillId="0" borderId="29" xfId="0" applyFont="1" applyFill="1" applyBorder="1" applyAlignment="1">
      <alignment horizontal="left"/>
    </xf>
    <xf numFmtId="1" fontId="23" fillId="0" borderId="26" xfId="0" applyNumberFormat="1" applyFont="1" applyFill="1" applyBorder="1" applyAlignment="1">
      <alignment horizontal="right"/>
    </xf>
    <xf numFmtId="0" fontId="23" fillId="0" borderId="25" xfId="0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30" xfId="0" applyFont="1" applyFill="1" applyBorder="1" applyAlignment="1">
      <alignment/>
    </xf>
    <xf numFmtId="1" fontId="23" fillId="0" borderId="31" xfId="0" applyNumberFormat="1" applyFont="1" applyFill="1" applyBorder="1" applyAlignment="1">
      <alignment horizontal="right"/>
    </xf>
    <xf numFmtId="4" fontId="23" fillId="0" borderId="31" xfId="0" applyNumberFormat="1" applyFont="1" applyFill="1" applyBorder="1" applyAlignment="1">
      <alignment horizontal="right"/>
    </xf>
    <xf numFmtId="0" fontId="23" fillId="0" borderId="32" xfId="0" applyFont="1" applyFill="1" applyBorder="1" applyAlignment="1">
      <alignment/>
    </xf>
    <xf numFmtId="0" fontId="23" fillId="0" borderId="21" xfId="0" applyFont="1" applyFill="1" applyBorder="1" applyAlignment="1">
      <alignment horizontal="left"/>
    </xf>
    <xf numFmtId="4" fontId="23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0" fontId="23" fillId="0" borderId="30" xfId="0" applyFont="1" applyFill="1" applyBorder="1" applyAlignment="1">
      <alignment horizontal="left"/>
    </xf>
    <xf numFmtId="1" fontId="23" fillId="0" borderId="31" xfId="0" applyNumberFormat="1" applyFont="1" applyFill="1" applyBorder="1" applyAlignment="1">
      <alignment horizontal="center"/>
    </xf>
    <xf numFmtId="4" fontId="23" fillId="0" borderId="31" xfId="0" applyNumberFormat="1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/>
    </xf>
    <xf numFmtId="4" fontId="21" fillId="0" borderId="31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0" fontId="23" fillId="0" borderId="22" xfId="0" applyFont="1" applyFill="1" applyBorder="1" applyAlignment="1">
      <alignment horizontal="left" wrapText="1"/>
    </xf>
    <xf numFmtId="4" fontId="23" fillId="0" borderId="26" xfId="0" applyNumberFormat="1" applyFont="1" applyFill="1" applyBorder="1" applyAlignment="1">
      <alignment/>
    </xf>
    <xf numFmtId="1" fontId="23" fillId="0" borderId="26" xfId="0" applyNumberFormat="1" applyFont="1" applyFill="1" applyBorder="1" applyAlignment="1">
      <alignment/>
    </xf>
    <xf numFmtId="4" fontId="21" fillId="0" borderId="26" xfId="0" applyNumberFormat="1" applyFont="1" applyFill="1" applyBorder="1" applyAlignment="1">
      <alignment/>
    </xf>
    <xf numFmtId="2" fontId="23" fillId="0" borderId="33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0" fontId="21" fillId="0" borderId="25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3" fillId="0" borderId="34" xfId="0" applyFont="1" applyFill="1" applyBorder="1" applyAlignment="1">
      <alignment/>
    </xf>
    <xf numFmtId="0" fontId="23" fillId="0" borderId="35" xfId="0" applyFont="1" applyFill="1" applyBorder="1" applyAlignment="1">
      <alignment/>
    </xf>
    <xf numFmtId="4" fontId="21" fillId="0" borderId="11" xfId="0" applyNumberFormat="1" applyFont="1" applyFill="1" applyBorder="1" applyAlignment="1">
      <alignment horizontal="right"/>
    </xf>
    <xf numFmtId="0" fontId="23" fillId="0" borderId="29" xfId="0" applyFont="1" applyFill="1" applyBorder="1" applyAlignment="1">
      <alignment/>
    </xf>
    <xf numFmtId="4" fontId="21" fillId="0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" fontId="22" fillId="0" borderId="36" xfId="0" applyNumberFormat="1" applyFont="1" applyFill="1" applyBorder="1" applyAlignment="1">
      <alignment horizontal="center"/>
    </xf>
    <xf numFmtId="3" fontId="22" fillId="0" borderId="37" xfId="0" applyNumberFormat="1" applyFont="1" applyFill="1" applyBorder="1" applyAlignment="1">
      <alignment horizontal="center" vertical="top"/>
    </xf>
    <xf numFmtId="3" fontId="22" fillId="0" borderId="38" xfId="0" applyNumberFormat="1" applyFont="1" applyFill="1" applyBorder="1" applyAlignment="1">
      <alignment horizontal="center"/>
    </xf>
    <xf numFmtId="3" fontId="21" fillId="0" borderId="39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right"/>
    </xf>
    <xf numFmtId="3" fontId="23" fillId="0" borderId="40" xfId="0" applyNumberFormat="1" applyFont="1" applyFill="1" applyBorder="1" applyAlignment="1">
      <alignment horizontal="right"/>
    </xf>
    <xf numFmtId="3" fontId="23" fillId="0" borderId="32" xfId="0" applyNumberFormat="1" applyFont="1" applyFill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23" fillId="0" borderId="38" xfId="0" applyNumberFormat="1" applyFont="1" applyFill="1" applyBorder="1" applyAlignment="1">
      <alignment horizontal="right"/>
    </xf>
    <xf numFmtId="3" fontId="23" fillId="0" borderId="31" xfId="0" applyNumberFormat="1" applyFont="1" applyFill="1" applyBorder="1" applyAlignment="1">
      <alignment horizontal="right"/>
    </xf>
    <xf numFmtId="3" fontId="23" fillId="0" borderId="41" xfId="0" applyNumberFormat="1" applyFont="1" applyFill="1" applyBorder="1" applyAlignment="1">
      <alignment horizontal="right"/>
    </xf>
    <xf numFmtId="3" fontId="23" fillId="0" borderId="40" xfId="0" applyNumberFormat="1" applyFont="1" applyFill="1" applyBorder="1" applyAlignment="1">
      <alignment/>
    </xf>
    <xf numFmtId="3" fontId="23" fillId="0" borderId="31" xfId="0" applyNumberFormat="1" applyFont="1" applyFill="1" applyBorder="1" applyAlignment="1">
      <alignment horizontal="center"/>
    </xf>
    <xf numFmtId="3" fontId="21" fillId="0" borderId="31" xfId="0" applyNumberFormat="1" applyFont="1" applyFill="1" applyBorder="1" applyAlignment="1">
      <alignment horizontal="center"/>
    </xf>
    <xf numFmtId="3" fontId="23" fillId="0" borderId="32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 horizontal="center"/>
    </xf>
    <xf numFmtId="3" fontId="23" fillId="0" borderId="28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0" borderId="42" xfId="0" applyNumberFormat="1" applyFont="1" applyFill="1" applyBorder="1" applyAlignment="1">
      <alignment horizontal="right"/>
    </xf>
    <xf numFmtId="3" fontId="21" fillId="0" borderId="39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185" fontId="21" fillId="0" borderId="0" xfId="0" applyNumberFormat="1" applyFont="1" applyFill="1" applyAlignment="1">
      <alignment/>
    </xf>
    <xf numFmtId="185" fontId="22" fillId="0" borderId="10" xfId="0" applyNumberFormat="1" applyFont="1" applyFill="1" applyBorder="1" applyAlignment="1">
      <alignment horizontal="center" vertical="center"/>
    </xf>
    <xf numFmtId="185" fontId="23" fillId="0" borderId="15" xfId="0" applyNumberFormat="1" applyFont="1" applyFill="1" applyBorder="1" applyAlignment="1">
      <alignment horizontal="right"/>
    </xf>
    <xf numFmtId="185" fontId="21" fillId="0" borderId="18" xfId="0" applyNumberFormat="1" applyFont="1" applyFill="1" applyBorder="1" applyAlignment="1">
      <alignment horizontal="right"/>
    </xf>
    <xf numFmtId="185" fontId="23" fillId="0" borderId="14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185" fontId="23" fillId="0" borderId="18" xfId="0" applyNumberFormat="1" applyFont="1" applyFill="1" applyBorder="1" applyAlignment="1">
      <alignment horizontal="right"/>
    </xf>
    <xf numFmtId="185" fontId="23" fillId="0" borderId="10" xfId="0" applyNumberFormat="1" applyFont="1" applyFill="1" applyBorder="1" applyAlignment="1">
      <alignment horizontal="right"/>
    </xf>
    <xf numFmtId="185" fontId="23" fillId="0" borderId="26" xfId="0" applyNumberFormat="1" applyFont="1" applyFill="1" applyBorder="1" applyAlignment="1">
      <alignment horizontal="right"/>
    </xf>
    <xf numFmtId="185" fontId="23" fillId="0" borderId="31" xfId="0" applyNumberFormat="1" applyFont="1" applyFill="1" applyBorder="1" applyAlignment="1">
      <alignment horizontal="right"/>
    </xf>
    <xf numFmtId="185" fontId="23" fillId="0" borderId="16" xfId="0" applyNumberFormat="1" applyFont="1" applyFill="1" applyBorder="1" applyAlignment="1">
      <alignment horizontal="right"/>
    </xf>
    <xf numFmtId="185" fontId="23" fillId="0" borderId="14" xfId="0" applyNumberFormat="1" applyFont="1" applyFill="1" applyBorder="1" applyAlignment="1">
      <alignment/>
    </xf>
    <xf numFmtId="185" fontId="23" fillId="0" borderId="31" xfId="0" applyNumberFormat="1" applyFont="1" applyFill="1" applyBorder="1" applyAlignment="1">
      <alignment horizontal="center"/>
    </xf>
    <xf numFmtId="185" fontId="21" fillId="0" borderId="31" xfId="0" applyNumberFormat="1" applyFont="1" applyFill="1" applyBorder="1" applyAlignment="1">
      <alignment horizontal="center"/>
    </xf>
    <xf numFmtId="185" fontId="23" fillId="0" borderId="15" xfId="0" applyNumberFormat="1" applyFont="1" applyFill="1" applyBorder="1" applyAlignment="1">
      <alignment/>
    </xf>
    <xf numFmtId="185" fontId="23" fillId="0" borderId="26" xfId="0" applyNumberFormat="1" applyFont="1" applyFill="1" applyBorder="1" applyAlignment="1">
      <alignment/>
    </xf>
    <xf numFmtId="185" fontId="23" fillId="0" borderId="14" xfId="0" applyNumberFormat="1" applyFont="1" applyFill="1" applyBorder="1" applyAlignment="1">
      <alignment/>
    </xf>
    <xf numFmtId="185" fontId="21" fillId="0" borderId="0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left"/>
    </xf>
    <xf numFmtId="0" fontId="21" fillId="0" borderId="43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21" fillId="0" borderId="44" xfId="0" applyFont="1" applyFill="1" applyBorder="1" applyAlignment="1">
      <alignment/>
    </xf>
    <xf numFmtId="3" fontId="21" fillId="0" borderId="45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185" fontId="21" fillId="0" borderId="11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0" fontId="21" fillId="0" borderId="3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3" fontId="23" fillId="0" borderId="46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1" fillId="0" borderId="40" xfId="0" applyNumberFormat="1" applyFont="1" applyFill="1" applyBorder="1" applyAlignment="1">
      <alignment/>
    </xf>
    <xf numFmtId="185" fontId="21" fillId="0" borderId="14" xfId="0" applyNumberFormat="1" applyFont="1" applyFill="1" applyBorder="1" applyAlignment="1">
      <alignment/>
    </xf>
    <xf numFmtId="1" fontId="23" fillId="0" borderId="46" xfId="0" applyNumberFormat="1" applyFont="1" applyFill="1" applyBorder="1" applyAlignment="1">
      <alignment/>
    </xf>
    <xf numFmtId="4" fontId="23" fillId="0" borderId="47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3" fontId="21" fillId="0" borderId="41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 horizontal="right"/>
    </xf>
    <xf numFmtId="4" fontId="23" fillId="0" borderId="49" xfId="0" applyNumberFormat="1" applyFont="1" applyFill="1" applyBorder="1" applyAlignment="1">
      <alignment horizontal="right"/>
    </xf>
    <xf numFmtId="3" fontId="21" fillId="0" borderId="50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4" fontId="23" fillId="0" borderId="51" xfId="0" applyNumberFormat="1" applyFont="1" applyFill="1" applyBorder="1" applyAlignment="1">
      <alignment horizontal="right"/>
    </xf>
    <xf numFmtId="3" fontId="23" fillId="0" borderId="52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54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center" wrapText="1"/>
    </xf>
    <xf numFmtId="3" fontId="22" fillId="0" borderId="56" xfId="0" applyNumberFormat="1" applyFont="1" applyFill="1" applyBorder="1" applyAlignment="1">
      <alignment horizontal="center" vertical="center"/>
    </xf>
    <xf numFmtId="3" fontId="21" fillId="0" borderId="57" xfId="0" applyNumberFormat="1" applyFont="1" applyFill="1" applyBorder="1" applyAlignment="1">
      <alignment horizontal="center"/>
    </xf>
    <xf numFmtId="3" fontId="23" fillId="0" borderId="58" xfId="0" applyNumberFormat="1" applyFont="1" applyFill="1" applyBorder="1" applyAlignment="1">
      <alignment horizontal="right"/>
    </xf>
    <xf numFmtId="3" fontId="21" fillId="0" borderId="48" xfId="0" applyNumberFormat="1" applyFont="1" applyFill="1" applyBorder="1" applyAlignment="1">
      <alignment/>
    </xf>
    <xf numFmtId="3" fontId="21" fillId="0" borderId="58" xfId="0" applyNumberFormat="1" applyFont="1" applyFill="1" applyBorder="1" applyAlignment="1">
      <alignment/>
    </xf>
    <xf numFmtId="3" fontId="21" fillId="0" borderId="48" xfId="0" applyNumberFormat="1" applyFont="1" applyFill="1" applyBorder="1" applyAlignment="1">
      <alignment horizontal="right"/>
    </xf>
    <xf numFmtId="3" fontId="21" fillId="0" borderId="58" xfId="0" applyNumberFormat="1" applyFont="1" applyFill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9" xfId="0" applyNumberFormat="1" applyFont="1" applyFill="1" applyBorder="1" applyAlignment="1">
      <alignment horizontal="right"/>
    </xf>
    <xf numFmtId="3" fontId="23" fillId="0" borderId="60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61" xfId="0" applyNumberFormat="1" applyFont="1" applyFill="1" applyBorder="1" applyAlignment="1">
      <alignment horizontal="right"/>
    </xf>
    <xf numFmtId="3" fontId="21" fillId="0" borderId="62" xfId="0" applyNumberFormat="1" applyFont="1" applyFill="1" applyBorder="1" applyAlignment="1">
      <alignment horizontal="right"/>
    </xf>
    <xf numFmtId="3" fontId="23" fillId="0" borderId="61" xfId="0" applyNumberFormat="1" applyFont="1" applyFill="1" applyBorder="1" applyAlignment="1">
      <alignment horizontal="center"/>
    </xf>
    <xf numFmtId="3" fontId="21" fillId="0" borderId="61" xfId="0" applyNumberFormat="1" applyFont="1" applyFill="1" applyBorder="1" applyAlignment="1">
      <alignment horizontal="center"/>
    </xf>
    <xf numFmtId="3" fontId="23" fillId="0" borderId="60" xfId="0" applyNumberFormat="1" applyFont="1" applyFill="1" applyBorder="1" applyAlignment="1">
      <alignment/>
    </xf>
    <xf numFmtId="3" fontId="21" fillId="0" borderId="60" xfId="0" applyNumberFormat="1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3" fontId="21" fillId="0" borderId="63" xfId="0" applyNumberFormat="1" applyFont="1" applyFill="1" applyBorder="1" applyAlignment="1">
      <alignment/>
    </xf>
    <xf numFmtId="3" fontId="21" fillId="0" borderId="56" xfId="0" applyNumberFormat="1" applyFont="1" applyFill="1" applyBorder="1" applyAlignment="1">
      <alignment horizontal="right"/>
    </xf>
    <xf numFmtId="3" fontId="21" fillId="0" borderId="57" xfId="0" applyNumberFormat="1" applyFont="1" applyFill="1" applyBorder="1" applyAlignment="1">
      <alignment horizontal="right"/>
    </xf>
    <xf numFmtId="0" fontId="21" fillId="0" borderId="41" xfId="0" applyFont="1" applyFill="1" applyBorder="1" applyAlignment="1">
      <alignment/>
    </xf>
    <xf numFmtId="0" fontId="23" fillId="0" borderId="14" xfId="0" applyFont="1" applyFill="1" applyBorder="1" applyAlignment="1">
      <alignment horizontal="left" vertical="top" wrapText="1"/>
    </xf>
    <xf numFmtId="0" fontId="21" fillId="0" borderId="64" xfId="0" applyFont="1" applyFill="1" applyBorder="1" applyAlignment="1">
      <alignment horizontal="left" vertical="top" wrapText="1"/>
    </xf>
    <xf numFmtId="2" fontId="21" fillId="0" borderId="23" xfId="0" applyNumberFormat="1" applyFont="1" applyFill="1" applyBorder="1" applyAlignment="1">
      <alignment horizontal="left"/>
    </xf>
    <xf numFmtId="0" fontId="21" fillId="0" borderId="43" xfId="0" applyFont="1" applyFill="1" applyBorder="1" applyAlignment="1">
      <alignment/>
    </xf>
    <xf numFmtId="0" fontId="23" fillId="0" borderId="33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left"/>
    </xf>
    <xf numFmtId="3" fontId="23" fillId="0" borderId="42" xfId="0" applyNumberFormat="1" applyFont="1" applyFill="1" applyBorder="1" applyAlignment="1">
      <alignment/>
    </xf>
    <xf numFmtId="187" fontId="23" fillId="0" borderId="42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3" fontId="21" fillId="0" borderId="65" xfId="0" applyNumberFormat="1" applyFont="1" applyFill="1" applyBorder="1" applyAlignment="1">
      <alignment horizontal="right"/>
    </xf>
    <xf numFmtId="185" fontId="21" fillId="0" borderId="66" xfId="0" applyNumberFormat="1" applyFont="1" applyFill="1" applyBorder="1" applyAlignment="1">
      <alignment horizontal="right"/>
    </xf>
    <xf numFmtId="4" fontId="21" fillId="0" borderId="66" xfId="0" applyNumberFormat="1" applyFont="1" applyFill="1" applyBorder="1" applyAlignment="1">
      <alignment horizontal="right"/>
    </xf>
    <xf numFmtId="1" fontId="21" fillId="0" borderId="66" xfId="0" applyNumberFormat="1" applyFont="1" applyFill="1" applyBorder="1" applyAlignment="1">
      <alignment horizontal="right"/>
    </xf>
    <xf numFmtId="3" fontId="21" fillId="0" borderId="64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/>
    </xf>
    <xf numFmtId="3" fontId="21" fillId="0" borderId="59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185" fontId="21" fillId="0" borderId="67" xfId="0" applyNumberFormat="1" applyFont="1" applyFill="1" applyBorder="1" applyAlignment="1">
      <alignment horizontal="right"/>
    </xf>
    <xf numFmtId="0" fontId="21" fillId="0" borderId="66" xfId="0" applyFont="1" applyFill="1" applyBorder="1" applyAlignment="1">
      <alignment/>
    </xf>
    <xf numFmtId="3" fontId="21" fillId="0" borderId="64" xfId="0" applyNumberFormat="1" applyFont="1" applyFill="1" applyBorder="1" applyAlignment="1">
      <alignment/>
    </xf>
    <xf numFmtId="3" fontId="23" fillId="0" borderId="35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3" fontId="23" fillId="0" borderId="56" xfId="0" applyNumberFormat="1" applyFont="1" applyFill="1" applyBorder="1" applyAlignment="1">
      <alignment horizontal="right"/>
    </xf>
    <xf numFmtId="3" fontId="21" fillId="0" borderId="38" xfId="0" applyNumberFormat="1" applyFont="1" applyFill="1" applyBorder="1" applyAlignment="1">
      <alignment horizontal="right"/>
    </xf>
    <xf numFmtId="185" fontId="21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right"/>
    </xf>
    <xf numFmtId="2" fontId="21" fillId="0" borderId="65" xfId="0" applyNumberFormat="1" applyFont="1" applyFill="1" applyBorder="1" applyAlignment="1">
      <alignment horizontal="right"/>
    </xf>
    <xf numFmtId="2" fontId="21" fillId="0" borderId="66" xfId="0" applyNumberFormat="1" applyFont="1" applyFill="1" applyBorder="1" applyAlignment="1">
      <alignment horizontal="right"/>
    </xf>
    <xf numFmtId="2" fontId="21" fillId="0" borderId="64" xfId="0" applyNumberFormat="1" applyFont="1" applyFill="1" applyBorder="1" applyAlignment="1">
      <alignment horizontal="right"/>
    </xf>
    <xf numFmtId="4" fontId="21" fillId="0" borderId="41" xfId="0" applyNumberFormat="1" applyFont="1" applyFill="1" applyBorder="1" applyAlignment="1">
      <alignment horizontal="right"/>
    </xf>
    <xf numFmtId="185" fontId="21" fillId="0" borderId="68" xfId="0" applyNumberFormat="1" applyFont="1" applyFill="1" applyBorder="1" applyAlignment="1">
      <alignment horizontal="right"/>
    </xf>
    <xf numFmtId="3" fontId="23" fillId="0" borderId="42" xfId="0" applyNumberFormat="1" applyFont="1" applyFill="1" applyBorder="1" applyAlignment="1">
      <alignment horizontal="right"/>
    </xf>
    <xf numFmtId="185" fontId="23" fillId="0" borderId="11" xfId="0" applyNumberFormat="1" applyFont="1" applyFill="1" applyBorder="1" applyAlignment="1">
      <alignment horizontal="right"/>
    </xf>
    <xf numFmtId="3" fontId="21" fillId="0" borderId="37" xfId="0" applyNumberFormat="1" applyFont="1" applyFill="1" applyBorder="1" applyAlignment="1">
      <alignment horizontal="right"/>
    </xf>
    <xf numFmtId="4" fontId="21" fillId="0" borderId="68" xfId="0" applyNumberFormat="1" applyFont="1" applyFill="1" applyBorder="1" applyAlignment="1">
      <alignment horizontal="right"/>
    </xf>
    <xf numFmtId="1" fontId="21" fillId="0" borderId="68" xfId="0" applyNumberFormat="1" applyFont="1" applyFill="1" applyBorder="1" applyAlignment="1">
      <alignment horizontal="right"/>
    </xf>
    <xf numFmtId="3" fontId="21" fillId="0" borderId="69" xfId="0" applyNumberFormat="1" applyFont="1" applyFill="1" applyBorder="1" applyAlignment="1">
      <alignment horizontal="right"/>
    </xf>
    <xf numFmtId="3" fontId="21" fillId="0" borderId="70" xfId="0" applyNumberFormat="1" applyFont="1" applyFill="1" applyBorder="1" applyAlignment="1">
      <alignment horizontal="right"/>
    </xf>
    <xf numFmtId="185" fontId="21" fillId="0" borderId="71" xfId="0" applyNumberFormat="1" applyFont="1" applyFill="1" applyBorder="1" applyAlignment="1">
      <alignment horizontal="right"/>
    </xf>
    <xf numFmtId="4" fontId="21" fillId="0" borderId="71" xfId="0" applyNumberFormat="1" applyFont="1" applyFill="1" applyBorder="1" applyAlignment="1">
      <alignment horizontal="right"/>
    </xf>
    <xf numFmtId="1" fontId="21" fillId="0" borderId="71" xfId="0" applyNumberFormat="1" applyFont="1" applyFill="1" applyBorder="1" applyAlignment="1">
      <alignment horizontal="right"/>
    </xf>
    <xf numFmtId="3" fontId="21" fillId="0" borderId="72" xfId="0" applyNumberFormat="1" applyFont="1" applyFill="1" applyBorder="1" applyAlignment="1">
      <alignment horizontal="right"/>
    </xf>
    <xf numFmtId="3" fontId="23" fillId="0" borderId="73" xfId="0" applyNumberFormat="1" applyFont="1" applyFill="1" applyBorder="1" applyAlignment="1">
      <alignment horizontal="right"/>
    </xf>
    <xf numFmtId="185" fontId="23" fillId="0" borderId="73" xfId="0" applyNumberFormat="1" applyFont="1" applyFill="1" applyBorder="1" applyAlignment="1">
      <alignment horizontal="right"/>
    </xf>
    <xf numFmtId="185" fontId="21" fillId="0" borderId="11" xfId="0" applyNumberFormat="1" applyFont="1" applyFill="1" applyBorder="1" applyAlignment="1">
      <alignment/>
    </xf>
    <xf numFmtId="3" fontId="21" fillId="0" borderId="65" xfId="0" applyNumberFormat="1" applyFont="1" applyFill="1" applyBorder="1" applyAlignment="1">
      <alignment/>
    </xf>
    <xf numFmtId="185" fontId="21" fillId="0" borderId="66" xfId="0" applyNumberFormat="1" applyFont="1" applyFill="1" applyBorder="1" applyAlignment="1">
      <alignment/>
    </xf>
    <xf numFmtId="0" fontId="23" fillId="0" borderId="33" xfId="0" applyFont="1" applyFill="1" applyBorder="1" applyAlignment="1">
      <alignment horizontal="left"/>
    </xf>
    <xf numFmtId="3" fontId="23" fillId="0" borderId="30" xfId="0" applyNumberFormat="1" applyFont="1" applyFill="1" applyBorder="1" applyAlignment="1">
      <alignment horizontal="right"/>
    </xf>
    <xf numFmtId="0" fontId="23" fillId="0" borderId="74" xfId="0" applyFont="1" applyFill="1" applyBorder="1" applyAlignment="1">
      <alignment horizontal="left"/>
    </xf>
    <xf numFmtId="3" fontId="23" fillId="0" borderId="42" xfId="0" applyNumberFormat="1" applyFont="1" applyFill="1" applyBorder="1" applyAlignment="1">
      <alignment/>
    </xf>
    <xf numFmtId="185" fontId="23" fillId="0" borderId="11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/>
    </xf>
    <xf numFmtId="185" fontId="23" fillId="0" borderId="13" xfId="0" applyNumberFormat="1" applyFont="1" applyFill="1" applyBorder="1" applyAlignment="1">
      <alignment horizontal="right"/>
    </xf>
    <xf numFmtId="4" fontId="23" fillId="0" borderId="13" xfId="0" applyNumberFormat="1" applyFont="1" applyFill="1" applyBorder="1" applyAlignment="1">
      <alignment horizontal="right"/>
    </xf>
    <xf numFmtId="1" fontId="23" fillId="0" borderId="75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0" fontId="23" fillId="0" borderId="74" xfId="0" applyFon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 horizontal="right"/>
    </xf>
    <xf numFmtId="0" fontId="23" fillId="0" borderId="33" xfId="0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3" fontId="23" fillId="0" borderId="56" xfId="0" applyNumberFormat="1" applyFont="1" applyFill="1" applyBorder="1" applyAlignment="1">
      <alignment/>
    </xf>
    <xf numFmtId="3" fontId="21" fillId="0" borderId="23" xfId="0" applyNumberFormat="1" applyFont="1" applyFill="1" applyBorder="1" applyAlignment="1">
      <alignment horizontal="right"/>
    </xf>
    <xf numFmtId="3" fontId="23" fillId="0" borderId="35" xfId="0" applyNumberFormat="1" applyFont="1" applyFill="1" applyBorder="1" applyAlignment="1">
      <alignment/>
    </xf>
    <xf numFmtId="187" fontId="23" fillId="0" borderId="11" xfId="0" applyNumberFormat="1" applyFont="1" applyFill="1" applyBorder="1" applyAlignment="1">
      <alignment/>
    </xf>
    <xf numFmtId="3" fontId="23" fillId="0" borderId="48" xfId="0" applyNumberFormat="1" applyFont="1" applyFill="1" applyBorder="1" applyAlignment="1">
      <alignment/>
    </xf>
    <xf numFmtId="3" fontId="21" fillId="0" borderId="41" xfId="0" applyNumberFormat="1" applyFont="1" applyFill="1" applyBorder="1" applyAlignment="1">
      <alignment/>
    </xf>
    <xf numFmtId="185" fontId="21" fillId="0" borderId="16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3" fontId="21" fillId="0" borderId="55" xfId="0" applyNumberFormat="1" applyFont="1" applyFill="1" applyBorder="1" applyAlignment="1">
      <alignment/>
    </xf>
    <xf numFmtId="4" fontId="21" fillId="0" borderId="66" xfId="0" applyNumberFormat="1" applyFont="1" applyFill="1" applyBorder="1" applyAlignment="1">
      <alignment/>
    </xf>
    <xf numFmtId="1" fontId="21" fillId="0" borderId="66" xfId="0" applyNumberFormat="1" applyFont="1" applyFill="1" applyBorder="1" applyAlignment="1">
      <alignment/>
    </xf>
    <xf numFmtId="1" fontId="21" fillId="0" borderId="14" xfId="0" applyNumberFormat="1" applyFont="1" applyFill="1" applyBorder="1" applyAlignment="1">
      <alignment/>
    </xf>
    <xf numFmtId="3" fontId="21" fillId="0" borderId="76" xfId="0" applyNumberFormat="1" applyFont="1" applyFill="1" applyBorder="1" applyAlignment="1">
      <alignment horizontal="right"/>
    </xf>
    <xf numFmtId="185" fontId="23" fillId="0" borderId="11" xfId="0" applyNumberFormat="1" applyFont="1" applyFill="1" applyBorder="1" applyAlignment="1">
      <alignment/>
    </xf>
    <xf numFmtId="3" fontId="23" fillId="0" borderId="55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23" fillId="0" borderId="53" xfId="0" applyFont="1" applyFill="1" applyBorder="1" applyAlignment="1">
      <alignment horizontal="left"/>
    </xf>
    <xf numFmtId="3" fontId="23" fillId="0" borderId="77" xfId="0" applyNumberFormat="1" applyFont="1" applyFill="1" applyBorder="1" applyAlignment="1">
      <alignment/>
    </xf>
    <xf numFmtId="185" fontId="23" fillId="0" borderId="45" xfId="0" applyNumberFormat="1" applyFont="1" applyFill="1" applyBorder="1" applyAlignment="1">
      <alignment/>
    </xf>
    <xf numFmtId="4" fontId="23" fillId="0" borderId="45" xfId="0" applyNumberFormat="1" applyFont="1" applyFill="1" applyBorder="1" applyAlignment="1">
      <alignment/>
    </xf>
    <xf numFmtId="1" fontId="23" fillId="0" borderId="45" xfId="0" applyNumberFormat="1" applyFont="1" applyFill="1" applyBorder="1" applyAlignment="1">
      <alignment/>
    </xf>
    <xf numFmtId="3" fontId="23" fillId="0" borderId="78" xfId="0" applyNumberFormat="1" applyFont="1" applyFill="1" applyBorder="1" applyAlignment="1">
      <alignment/>
    </xf>
    <xf numFmtId="3" fontId="23" fillId="0" borderId="53" xfId="0" applyNumberFormat="1" applyFont="1" applyFill="1" applyBorder="1" applyAlignment="1">
      <alignment horizontal="right"/>
    </xf>
    <xf numFmtId="185" fontId="23" fillId="0" borderId="45" xfId="0" applyNumberFormat="1" applyFont="1" applyFill="1" applyBorder="1" applyAlignment="1">
      <alignment horizontal="right"/>
    </xf>
    <xf numFmtId="4" fontId="23" fillId="0" borderId="79" xfId="0" applyNumberFormat="1" applyFont="1" applyFill="1" applyBorder="1" applyAlignment="1">
      <alignment horizontal="right"/>
    </xf>
    <xf numFmtId="1" fontId="23" fillId="0" borderId="45" xfId="0" applyNumberFormat="1" applyFont="1" applyFill="1" applyBorder="1" applyAlignment="1">
      <alignment horizontal="right"/>
    </xf>
    <xf numFmtId="4" fontId="21" fillId="0" borderId="45" xfId="0" applyNumberFormat="1" applyFont="1" applyFill="1" applyBorder="1" applyAlignment="1">
      <alignment horizontal="center"/>
    </xf>
    <xf numFmtId="3" fontId="21" fillId="0" borderId="78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3" fontId="21" fillId="0" borderId="58" xfId="0" applyNumberFormat="1" applyFont="1" applyFill="1" applyBorder="1" applyAlignment="1">
      <alignment horizontal="center"/>
    </xf>
    <xf numFmtId="1" fontId="21" fillId="0" borderId="80" xfId="0" applyNumberFormat="1" applyFont="1" applyFill="1" applyBorder="1" applyAlignment="1">
      <alignment horizontal="right"/>
    </xf>
    <xf numFmtId="4" fontId="21" fillId="0" borderId="66" xfId="0" applyNumberFormat="1" applyFont="1" applyFill="1" applyBorder="1" applyAlignment="1">
      <alignment horizontal="center"/>
    </xf>
    <xf numFmtId="3" fontId="21" fillId="0" borderId="64" xfId="0" applyNumberFormat="1" applyFont="1" applyFill="1" applyBorder="1" applyAlignment="1">
      <alignment horizontal="center"/>
    </xf>
    <xf numFmtId="0" fontId="23" fillId="0" borderId="43" xfId="0" applyFont="1" applyFill="1" applyBorder="1" applyAlignment="1">
      <alignment horizontal="left"/>
    </xf>
    <xf numFmtId="3" fontId="23" fillId="0" borderId="37" xfId="0" applyNumberFormat="1" applyFont="1" applyFill="1" applyBorder="1" applyAlignment="1">
      <alignment horizontal="right"/>
    </xf>
    <xf numFmtId="185" fontId="23" fillId="0" borderId="68" xfId="0" applyNumberFormat="1" applyFont="1" applyFill="1" applyBorder="1" applyAlignment="1">
      <alignment horizontal="right"/>
    </xf>
    <xf numFmtId="4" fontId="23" fillId="0" borderId="68" xfId="0" applyNumberFormat="1" applyFont="1" applyFill="1" applyBorder="1" applyAlignment="1">
      <alignment horizontal="right"/>
    </xf>
    <xf numFmtId="1" fontId="23" fillId="0" borderId="68" xfId="0" applyNumberFormat="1" applyFont="1" applyFill="1" applyBorder="1" applyAlignment="1">
      <alignment horizontal="right"/>
    </xf>
    <xf numFmtId="4" fontId="21" fillId="0" borderId="68" xfId="0" applyNumberFormat="1" applyFont="1" applyFill="1" applyBorder="1" applyAlignment="1">
      <alignment/>
    </xf>
    <xf numFmtId="3" fontId="21" fillId="0" borderId="69" xfId="0" applyNumberFormat="1" applyFont="1" applyFill="1" applyBorder="1" applyAlignment="1">
      <alignment/>
    </xf>
    <xf numFmtId="0" fontId="23" fillId="0" borderId="23" xfId="0" applyFont="1" applyFill="1" applyBorder="1" applyAlignment="1">
      <alignment horizontal="left"/>
    </xf>
    <xf numFmtId="3" fontId="23" fillId="0" borderId="65" xfId="0" applyNumberFormat="1" applyFont="1" applyFill="1" applyBorder="1" applyAlignment="1">
      <alignment horizontal="right"/>
    </xf>
    <xf numFmtId="185" fontId="23" fillId="0" borderId="66" xfId="0" applyNumberFormat="1" applyFont="1" applyFill="1" applyBorder="1" applyAlignment="1">
      <alignment horizontal="right"/>
    </xf>
    <xf numFmtId="4" fontId="23" fillId="0" borderId="66" xfId="0" applyNumberFormat="1" applyFont="1" applyFill="1" applyBorder="1" applyAlignment="1">
      <alignment horizontal="right"/>
    </xf>
    <xf numFmtId="1" fontId="23" fillId="0" borderId="66" xfId="0" applyNumberFormat="1" applyFont="1" applyFill="1" applyBorder="1" applyAlignment="1">
      <alignment horizontal="right"/>
    </xf>
    <xf numFmtId="3" fontId="23" fillId="0" borderId="33" xfId="0" applyNumberFormat="1" applyFont="1" applyFill="1" applyBorder="1" applyAlignment="1">
      <alignment horizontal="right"/>
    </xf>
    <xf numFmtId="4" fontId="23" fillId="0" borderId="73" xfId="0" applyNumberFormat="1" applyFont="1" applyFill="1" applyBorder="1" applyAlignment="1">
      <alignment horizontal="right"/>
    </xf>
    <xf numFmtId="4" fontId="21" fillId="0" borderId="31" xfId="0" applyNumberFormat="1" applyFont="1" applyFill="1" applyBorder="1" applyAlignment="1">
      <alignment/>
    </xf>
    <xf numFmtId="3" fontId="21" fillId="0" borderId="61" xfId="0" applyNumberFormat="1" applyFont="1" applyFill="1" applyBorder="1" applyAlignment="1">
      <alignment/>
    </xf>
    <xf numFmtId="3" fontId="23" fillId="0" borderId="81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185" fontId="21" fillId="0" borderId="18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3" fontId="21" fillId="0" borderId="23" xfId="0" applyNumberFormat="1" applyFont="1" applyFill="1" applyBorder="1" applyAlignment="1">
      <alignment/>
    </xf>
    <xf numFmtId="1" fontId="21" fillId="0" borderId="80" xfId="0" applyNumberFormat="1" applyFont="1" applyFill="1" applyBorder="1" applyAlignment="1">
      <alignment/>
    </xf>
    <xf numFmtId="3" fontId="21" fillId="0" borderId="37" xfId="0" applyNumberFormat="1" applyFont="1" applyFill="1" applyBorder="1" applyAlignment="1">
      <alignment/>
    </xf>
    <xf numFmtId="185" fontId="21" fillId="0" borderId="68" xfId="0" applyNumberFormat="1" applyFont="1" applyFill="1" applyBorder="1" applyAlignment="1">
      <alignment/>
    </xf>
    <xf numFmtId="1" fontId="21" fillId="0" borderId="68" xfId="0" applyNumberFormat="1" applyFont="1" applyFill="1" applyBorder="1" applyAlignment="1">
      <alignment/>
    </xf>
    <xf numFmtId="3" fontId="21" fillId="0" borderId="38" xfId="0" applyNumberFormat="1" applyFont="1" applyFill="1" applyBorder="1" applyAlignment="1">
      <alignment/>
    </xf>
    <xf numFmtId="185" fontId="21" fillId="0" borderId="10" xfId="0" applyNumberFormat="1" applyFont="1" applyFill="1" applyBorder="1" applyAlignment="1">
      <alignment/>
    </xf>
    <xf numFmtId="4" fontId="21" fillId="0" borderId="82" xfId="0" applyNumberFormat="1" applyFont="1" applyFill="1" applyBorder="1" applyAlignment="1">
      <alignment/>
    </xf>
    <xf numFmtId="4" fontId="21" fillId="0" borderId="83" xfId="0" applyNumberFormat="1" applyFont="1" applyFill="1" applyBorder="1" applyAlignment="1">
      <alignment/>
    </xf>
    <xf numFmtId="3" fontId="21" fillId="0" borderId="37" xfId="0" applyNumberFormat="1" applyFont="1" applyFill="1" applyBorder="1" applyAlignment="1">
      <alignment/>
    </xf>
    <xf numFmtId="185" fontId="23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3" fontId="23" fillId="0" borderId="56" xfId="0" applyNumberFormat="1" applyFont="1" applyFill="1" applyBorder="1" applyAlignment="1">
      <alignment horizontal="center"/>
    </xf>
    <xf numFmtId="3" fontId="21" fillId="0" borderId="65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/>
    </xf>
    <xf numFmtId="185" fontId="21" fillId="0" borderId="31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/>
    </xf>
    <xf numFmtId="3" fontId="21" fillId="0" borderId="61" xfId="0" applyNumberFormat="1" applyFont="1" applyFill="1" applyBorder="1" applyAlignment="1">
      <alignment/>
    </xf>
    <xf numFmtId="185" fontId="23" fillId="0" borderId="31" xfId="0" applyNumberFormat="1" applyFont="1" applyFill="1" applyBorder="1" applyAlignment="1">
      <alignment/>
    </xf>
    <xf numFmtId="4" fontId="23" fillId="0" borderId="31" xfId="0" applyNumberFormat="1" applyFont="1" applyFill="1" applyBorder="1" applyAlignment="1">
      <alignment/>
    </xf>
    <xf numFmtId="1" fontId="23" fillId="0" borderId="31" xfId="0" applyNumberFormat="1" applyFont="1" applyFill="1" applyBorder="1" applyAlignment="1">
      <alignment/>
    </xf>
    <xf numFmtId="3" fontId="23" fillId="0" borderId="61" xfId="0" applyNumberFormat="1" applyFont="1" applyFill="1" applyBorder="1" applyAlignment="1">
      <alignment/>
    </xf>
    <xf numFmtId="3" fontId="21" fillId="0" borderId="41" xfId="0" applyNumberFormat="1" applyFont="1" applyFill="1" applyBorder="1" applyAlignment="1">
      <alignment/>
    </xf>
    <xf numFmtId="185" fontId="21" fillId="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3" fontId="21" fillId="0" borderId="59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185" fontId="21" fillId="0" borderId="18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185" fontId="21" fillId="0" borderId="66" xfId="0" applyNumberFormat="1" applyFont="1" applyFill="1" applyBorder="1" applyAlignment="1">
      <alignment/>
    </xf>
    <xf numFmtId="4" fontId="21" fillId="0" borderId="66" xfId="0" applyNumberFormat="1" applyFont="1" applyFill="1" applyBorder="1" applyAlignment="1">
      <alignment/>
    </xf>
    <xf numFmtId="1" fontId="21" fillId="0" borderId="66" xfId="0" applyNumberFormat="1" applyFont="1" applyFill="1" applyBorder="1" applyAlignment="1">
      <alignment/>
    </xf>
    <xf numFmtId="3" fontId="21" fillId="0" borderId="64" xfId="0" applyNumberFormat="1" applyFont="1" applyFill="1" applyBorder="1" applyAlignment="1">
      <alignment/>
    </xf>
    <xf numFmtId="3" fontId="23" fillId="0" borderId="77" xfId="0" applyNumberFormat="1" applyFont="1" applyFill="1" applyBorder="1" applyAlignment="1">
      <alignment horizontal="right"/>
    </xf>
    <xf numFmtId="0" fontId="23" fillId="0" borderId="45" xfId="0" applyFont="1" applyFill="1" applyBorder="1" applyAlignment="1">
      <alignment horizontal="center"/>
    </xf>
    <xf numFmtId="3" fontId="23" fillId="0" borderId="78" xfId="0" applyNumberFormat="1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84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85" xfId="0" applyFont="1" applyFill="1" applyBorder="1" applyAlignment="1">
      <alignment horizontal="center"/>
    </xf>
    <xf numFmtId="0" fontId="23" fillId="0" borderId="86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87" xfId="0" applyFont="1" applyFill="1" applyBorder="1" applyAlignment="1">
      <alignment horizontal="center"/>
    </xf>
    <xf numFmtId="0" fontId="23" fillId="0" borderId="88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89" xfId="0" applyFont="1" applyFill="1" applyBorder="1" applyAlignment="1">
      <alignment horizontal="center"/>
    </xf>
    <xf numFmtId="0" fontId="23" fillId="0" borderId="90" xfId="0" applyFont="1" applyFill="1" applyBorder="1" applyAlignment="1">
      <alignment horizontal="center"/>
    </xf>
    <xf numFmtId="0" fontId="23" fillId="0" borderId="91" xfId="0" applyFont="1" applyFill="1" applyBorder="1" applyAlignment="1">
      <alignment horizontal="center"/>
    </xf>
    <xf numFmtId="0" fontId="23" fillId="0" borderId="92" xfId="0" applyFont="1" applyFill="1" applyBorder="1" applyAlignment="1">
      <alignment horizontal="center"/>
    </xf>
    <xf numFmtId="0" fontId="23" fillId="0" borderId="93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4" fontId="22" fillId="0" borderId="79" xfId="0" applyNumberFormat="1" applyFont="1" applyFill="1" applyBorder="1" applyAlignment="1">
      <alignment horizontal="center"/>
    </xf>
    <xf numFmtId="4" fontId="22" fillId="0" borderId="84" xfId="0" applyNumberFormat="1" applyFont="1" applyFill="1" applyBorder="1" applyAlignment="1">
      <alignment horizontal="center"/>
    </xf>
    <xf numFmtId="4" fontId="22" fillId="0" borderId="54" xfId="0" applyNumberFormat="1" applyFont="1" applyFill="1" applyBorder="1" applyAlignment="1">
      <alignment horizontal="center"/>
    </xf>
    <xf numFmtId="4" fontId="22" fillId="0" borderId="94" xfId="0" applyNumberFormat="1" applyFont="1" applyFill="1" applyBorder="1" applyAlignment="1">
      <alignment horizontal="center"/>
    </xf>
    <xf numFmtId="4" fontId="22" fillId="0" borderId="81" xfId="0" applyNumberFormat="1" applyFont="1" applyFill="1" applyBorder="1" applyAlignment="1">
      <alignment horizontal="center"/>
    </xf>
    <xf numFmtId="4" fontId="22" fillId="0" borderId="94" xfId="0" applyNumberFormat="1" applyFont="1" applyFill="1" applyBorder="1" applyAlignment="1">
      <alignment horizontal="center" wrapText="1"/>
    </xf>
    <xf numFmtId="4" fontId="22" fillId="0" borderId="81" xfId="0" applyNumberFormat="1" applyFont="1" applyFill="1" applyBorder="1" applyAlignment="1">
      <alignment horizontal="center" wrapText="1"/>
    </xf>
    <xf numFmtId="4" fontId="25" fillId="0" borderId="33" xfId="0" applyNumberFormat="1" applyFont="1" applyFill="1" applyBorder="1" applyAlignment="1">
      <alignment horizontal="center"/>
    </xf>
    <xf numFmtId="4" fontId="25" fillId="0" borderId="85" xfId="0" applyNumberFormat="1" applyFont="1" applyFill="1" applyBorder="1" applyAlignment="1">
      <alignment horizontal="center"/>
    </xf>
    <xf numFmtId="4" fontId="25" fillId="0" borderId="86" xfId="0" applyNumberFormat="1" applyFont="1" applyFill="1" applyBorder="1" applyAlignment="1">
      <alignment horizontal="center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wrapText="1"/>
    </xf>
    <xf numFmtId="0" fontId="23" fillId="0" borderId="84" xfId="0" applyFont="1" applyFill="1" applyBorder="1" applyAlignment="1">
      <alignment horizontal="center" wrapText="1"/>
    </xf>
    <xf numFmtId="0" fontId="23" fillId="0" borderId="5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4</xdr:col>
      <xdr:colOff>76200</xdr:colOff>
      <xdr:row>0</xdr:row>
      <xdr:rowOff>0</xdr:rowOff>
    </xdr:to>
    <xdr:pic>
      <xdr:nvPicPr>
        <xdr:cNvPr id="1" name="Picture 1" descr="logoNFB_720x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tabSelected="1" zoomScalePageLayoutView="0" workbookViewId="0" topLeftCell="A1">
      <pane ySplit="9" topLeftCell="A451" activePane="bottomLeft" state="frozen"/>
      <selection pane="topLeft" activeCell="A1" sqref="A1"/>
      <selection pane="bottomLeft" activeCell="H17" sqref="H17"/>
    </sheetView>
  </sheetViews>
  <sheetFormatPr defaultColWidth="8.421875" defaultRowHeight="12.75"/>
  <cols>
    <col min="1" max="1" width="23.8515625" style="3" customWidth="1"/>
    <col min="2" max="2" width="15.8515625" style="16" customWidth="1"/>
    <col min="3" max="3" width="9.421875" style="115" customWidth="1"/>
    <col min="4" max="4" width="8.421875" style="5" customWidth="1"/>
    <col min="5" max="5" width="10.57421875" style="4" customWidth="1"/>
    <col min="6" max="6" width="8.421875" style="5" customWidth="1"/>
    <col min="7" max="7" width="16.00390625" style="16" customWidth="1"/>
    <col min="8" max="8" width="8.421875" style="2" customWidth="1"/>
    <col min="9" max="9" width="9.421875" style="2" bestFit="1" customWidth="1"/>
    <col min="10" max="10" width="12.28125" style="2" bestFit="1" customWidth="1"/>
    <col min="11" max="16384" width="8.421875" style="2" customWidth="1"/>
  </cols>
  <sheetData>
    <row r="1" ht="12.75">
      <c r="A1" s="1" t="s">
        <v>64</v>
      </c>
    </row>
    <row r="2" ht="12.75">
      <c r="A2" s="1" t="s">
        <v>65</v>
      </c>
    </row>
    <row r="3" spans="1:7" s="1" customFormat="1" ht="15.75">
      <c r="A3" s="378" t="s">
        <v>46</v>
      </c>
      <c r="B3" s="378"/>
      <c r="C3" s="378"/>
      <c r="D3" s="378"/>
      <c r="E3" s="378"/>
      <c r="F3" s="378"/>
      <c r="G3" s="378"/>
    </row>
    <row r="4" spans="1:7" ht="30.75" customHeight="1">
      <c r="A4" s="379" t="s">
        <v>128</v>
      </c>
      <c r="B4" s="379"/>
      <c r="C4" s="379"/>
      <c r="D4" s="379"/>
      <c r="E4" s="379"/>
      <c r="F4" s="379"/>
      <c r="G4" s="379"/>
    </row>
    <row r="5" ht="13.5" thickBot="1"/>
    <row r="6" spans="1:7" ht="15.75" customHeight="1" thickBot="1">
      <c r="A6" s="390" t="s">
        <v>66</v>
      </c>
      <c r="B6" s="387" t="s">
        <v>68</v>
      </c>
      <c r="C6" s="388"/>
      <c r="D6" s="388"/>
      <c r="E6" s="388"/>
      <c r="F6" s="388"/>
      <c r="G6" s="389"/>
    </row>
    <row r="7" spans="1:7" ht="15.75" customHeight="1">
      <c r="A7" s="391"/>
      <c r="B7" s="90" t="s">
        <v>74</v>
      </c>
      <c r="C7" s="380" t="s">
        <v>67</v>
      </c>
      <c r="D7" s="381"/>
      <c r="E7" s="381"/>
      <c r="F7" s="381"/>
      <c r="G7" s="382"/>
    </row>
    <row r="8" spans="1:7" ht="27" customHeight="1">
      <c r="A8" s="391"/>
      <c r="B8" s="91" t="s">
        <v>73</v>
      </c>
      <c r="C8" s="383" t="s">
        <v>1</v>
      </c>
      <c r="D8" s="384"/>
      <c r="E8" s="385" t="s">
        <v>0</v>
      </c>
      <c r="F8" s="386"/>
      <c r="G8" s="166" t="s">
        <v>72</v>
      </c>
    </row>
    <row r="9" spans="1:7" ht="48">
      <c r="A9" s="392"/>
      <c r="B9" s="92"/>
      <c r="C9" s="116" t="s">
        <v>70</v>
      </c>
      <c r="D9" s="6" t="s">
        <v>69</v>
      </c>
      <c r="E9" s="7" t="s">
        <v>71</v>
      </c>
      <c r="F9" s="8" t="s">
        <v>69</v>
      </c>
      <c r="G9" s="167" t="s">
        <v>71</v>
      </c>
    </row>
    <row r="10" spans="1:7" ht="13.5" thickBot="1">
      <c r="A10" s="9">
        <v>1</v>
      </c>
      <c r="B10" s="93">
        <v>2</v>
      </c>
      <c r="C10" s="142">
        <v>3</v>
      </c>
      <c r="D10" s="10">
        <v>4</v>
      </c>
      <c r="E10" s="11">
        <v>5</v>
      </c>
      <c r="F10" s="10">
        <v>6</v>
      </c>
      <c r="G10" s="168">
        <v>7</v>
      </c>
    </row>
    <row r="11" spans="1:7" ht="12.75">
      <c r="A11" s="363" t="s">
        <v>2</v>
      </c>
      <c r="B11" s="364"/>
      <c r="C11" s="364"/>
      <c r="D11" s="364"/>
      <c r="E11" s="364"/>
      <c r="F11" s="364"/>
      <c r="G11" s="365"/>
    </row>
    <row r="12" spans="1:7" ht="12.75">
      <c r="A12" s="194" t="s">
        <v>37</v>
      </c>
      <c r="B12" s="195">
        <f aca="true" t="shared" si="0" ref="B12:G12">B13+B18+B24+B27+B29+B32+B34+B36+B40+B42</f>
        <v>4066700</v>
      </c>
      <c r="C12" s="196">
        <f t="shared" si="0"/>
        <v>119.35499999999999</v>
      </c>
      <c r="D12" s="197">
        <f t="shared" si="0"/>
        <v>0</v>
      </c>
      <c r="E12" s="198">
        <f t="shared" si="0"/>
        <v>0</v>
      </c>
      <c r="F12" s="197">
        <f t="shared" si="0"/>
        <v>0</v>
      </c>
      <c r="G12" s="199">
        <f t="shared" si="0"/>
        <v>0</v>
      </c>
    </row>
    <row r="13" spans="1:7" ht="12.75">
      <c r="A13" s="32" t="s">
        <v>45</v>
      </c>
      <c r="B13" s="95">
        <f>SUM(B14:B17)</f>
        <v>1491500</v>
      </c>
      <c r="C13" s="119">
        <f>SUM(C14:C17)</f>
        <v>23.8</v>
      </c>
      <c r="D13" s="119"/>
      <c r="E13" s="119"/>
      <c r="F13" s="119"/>
      <c r="G13" s="154"/>
    </row>
    <row r="14" spans="1:11" ht="12.75">
      <c r="A14" s="133" t="s">
        <v>85</v>
      </c>
      <c r="B14" s="200">
        <v>70000</v>
      </c>
      <c r="C14" s="201">
        <v>1</v>
      </c>
      <c r="D14" s="14"/>
      <c r="E14" s="15"/>
      <c r="F14" s="14"/>
      <c r="G14" s="173"/>
      <c r="J14" s="16"/>
      <c r="K14" s="16"/>
    </row>
    <row r="15" spans="1:10" ht="12.75">
      <c r="A15" s="133" t="s">
        <v>96</v>
      </c>
      <c r="B15" s="200">
        <v>990000</v>
      </c>
      <c r="C15" s="201">
        <v>15.5</v>
      </c>
      <c r="D15" s="14"/>
      <c r="E15" s="15"/>
      <c r="F15" s="14"/>
      <c r="G15" s="173"/>
      <c r="J15" s="5"/>
    </row>
    <row r="16" spans="1:10" ht="12.75">
      <c r="A16" s="39" t="s">
        <v>101</v>
      </c>
      <c r="B16" s="97">
        <v>251500</v>
      </c>
      <c r="C16" s="118">
        <v>3.8</v>
      </c>
      <c r="D16" s="24"/>
      <c r="E16" s="23"/>
      <c r="F16" s="24"/>
      <c r="G16" s="179"/>
      <c r="J16" s="16"/>
    </row>
    <row r="17" spans="1:10" ht="12.75">
      <c r="A17" s="35" t="s">
        <v>102</v>
      </c>
      <c r="B17" s="202">
        <v>180000</v>
      </c>
      <c r="C17" s="203">
        <v>3.5</v>
      </c>
      <c r="D17" s="204"/>
      <c r="E17" s="205"/>
      <c r="F17" s="204"/>
      <c r="G17" s="206"/>
      <c r="J17" s="16"/>
    </row>
    <row r="18" spans="1:10" ht="12.75">
      <c r="A18" s="33" t="s">
        <v>3</v>
      </c>
      <c r="B18" s="96">
        <f>SUM(B19:B23)</f>
        <v>1862450</v>
      </c>
      <c r="C18" s="117">
        <f>SUM(C19:C23)</f>
        <v>64.125</v>
      </c>
      <c r="D18" s="117"/>
      <c r="E18" s="117"/>
      <c r="F18" s="117"/>
      <c r="G18" s="169"/>
      <c r="J18" s="16"/>
    </row>
    <row r="19" spans="1:10" ht="12.75">
      <c r="A19" s="31" t="s">
        <v>85</v>
      </c>
      <c r="B19" s="155">
        <f>18750+90000+8200</f>
        <v>116950</v>
      </c>
      <c r="C19" s="156">
        <f>0.625+2+0.5</f>
        <v>3.125</v>
      </c>
      <c r="D19" s="21"/>
      <c r="E19" s="20"/>
      <c r="F19" s="207"/>
      <c r="G19" s="208"/>
      <c r="J19" s="16"/>
    </row>
    <row r="20" spans="1:10" ht="12.75">
      <c r="A20" s="31" t="s">
        <v>90</v>
      </c>
      <c r="B20" s="155">
        <v>13400</v>
      </c>
      <c r="C20" s="156">
        <v>2</v>
      </c>
      <c r="D20" s="21"/>
      <c r="E20" s="20"/>
      <c r="F20" s="207"/>
      <c r="G20" s="208"/>
      <c r="J20" s="16"/>
    </row>
    <row r="21" spans="1:10" ht="12.75">
      <c r="A21" s="31" t="s">
        <v>96</v>
      </c>
      <c r="B21" s="155">
        <v>1189000</v>
      </c>
      <c r="C21" s="156">
        <v>40</v>
      </c>
      <c r="D21" s="21"/>
      <c r="E21" s="20"/>
      <c r="F21" s="207"/>
      <c r="G21" s="208"/>
      <c r="J21" s="16"/>
    </row>
    <row r="22" spans="1:10" ht="12.75">
      <c r="A22" s="133" t="s">
        <v>101</v>
      </c>
      <c r="B22" s="155">
        <v>223100</v>
      </c>
      <c r="C22" s="156">
        <v>8</v>
      </c>
      <c r="D22" s="21"/>
      <c r="E22" s="20"/>
      <c r="F22" s="207"/>
      <c r="G22" s="208"/>
      <c r="J22" s="16"/>
    </row>
    <row r="23" spans="1:10" ht="12.75">
      <c r="A23" s="135" t="s">
        <v>102</v>
      </c>
      <c r="B23" s="97">
        <v>320000</v>
      </c>
      <c r="C23" s="118">
        <v>11</v>
      </c>
      <c r="D23" s="24"/>
      <c r="E23" s="23"/>
      <c r="F23" s="209"/>
      <c r="G23" s="210"/>
      <c r="J23" s="5"/>
    </row>
    <row r="24" spans="1:10" ht="12.75">
      <c r="A24" s="36" t="s">
        <v>4</v>
      </c>
      <c r="B24" s="95">
        <f>SUM(B25:B26)</f>
        <v>22000</v>
      </c>
      <c r="C24" s="119">
        <f>SUM(C25:C26)</f>
        <v>1.08</v>
      </c>
      <c r="D24" s="12"/>
      <c r="E24" s="13"/>
      <c r="F24" s="17"/>
      <c r="G24" s="170"/>
      <c r="J24" s="5"/>
    </row>
    <row r="25" spans="1:10" ht="12.75">
      <c r="A25" s="37" t="s">
        <v>96</v>
      </c>
      <c r="B25" s="155">
        <v>20000</v>
      </c>
      <c r="C25" s="156">
        <v>1</v>
      </c>
      <c r="D25" s="21"/>
      <c r="E25" s="20"/>
      <c r="F25" s="207"/>
      <c r="G25" s="208"/>
      <c r="J25" s="16"/>
    </row>
    <row r="26" spans="1:7" ht="12.75">
      <c r="A26" s="143" t="s">
        <v>101</v>
      </c>
      <c r="B26" s="200">
        <v>2000</v>
      </c>
      <c r="C26" s="211">
        <v>0.08</v>
      </c>
      <c r="D26" s="14"/>
      <c r="E26" s="15"/>
      <c r="F26" s="19"/>
      <c r="G26" s="171"/>
    </row>
    <row r="27" spans="1:7" ht="12.75">
      <c r="A27" s="36" t="s">
        <v>5</v>
      </c>
      <c r="B27" s="95">
        <f>SUM(B28:B28)</f>
        <v>60000</v>
      </c>
      <c r="C27" s="157">
        <f>SUM(C28:C28)</f>
        <v>9</v>
      </c>
      <c r="D27" s="12"/>
      <c r="E27" s="13"/>
      <c r="F27" s="17"/>
      <c r="G27" s="170"/>
    </row>
    <row r="28" spans="1:10" ht="12.75">
      <c r="A28" s="40" t="s">
        <v>96</v>
      </c>
      <c r="B28" s="202">
        <v>60000</v>
      </c>
      <c r="C28" s="203">
        <v>9</v>
      </c>
      <c r="D28" s="204"/>
      <c r="E28" s="205"/>
      <c r="F28" s="212"/>
      <c r="G28" s="213"/>
      <c r="J28" s="5"/>
    </row>
    <row r="29" spans="1:10" ht="12.75">
      <c r="A29" s="29" t="s">
        <v>7</v>
      </c>
      <c r="B29" s="96">
        <f>SUM(B30:B31)</f>
        <v>19750</v>
      </c>
      <c r="C29" s="117">
        <f>SUM(C30:C31)</f>
        <v>7</v>
      </c>
      <c r="D29" s="14"/>
      <c r="E29" s="15"/>
      <c r="F29" s="19"/>
      <c r="G29" s="171"/>
      <c r="J29" s="5"/>
    </row>
    <row r="30" spans="1:10" ht="12.75">
      <c r="A30" s="37" t="s">
        <v>96</v>
      </c>
      <c r="B30" s="155">
        <v>1750</v>
      </c>
      <c r="C30" s="156">
        <v>1</v>
      </c>
      <c r="D30" s="21"/>
      <c r="E30" s="20"/>
      <c r="F30" s="207"/>
      <c r="G30" s="208"/>
      <c r="J30" s="16"/>
    </row>
    <row r="31" spans="1:10" ht="12.75">
      <c r="A31" s="40" t="s">
        <v>102</v>
      </c>
      <c r="B31" s="202">
        <v>18000</v>
      </c>
      <c r="C31" s="203">
        <v>6</v>
      </c>
      <c r="D31" s="204"/>
      <c r="E31" s="205"/>
      <c r="F31" s="212"/>
      <c r="G31" s="213"/>
      <c r="J31" s="16"/>
    </row>
    <row r="32" spans="1:10" ht="12.75">
      <c r="A32" s="36" t="s">
        <v>10</v>
      </c>
      <c r="B32" s="95">
        <f>SUM(B33:B33)</f>
        <v>17000</v>
      </c>
      <c r="C32" s="119">
        <f>SUM(C33:C33)</f>
        <v>0.5</v>
      </c>
      <c r="D32" s="12"/>
      <c r="E32" s="13"/>
      <c r="F32" s="12"/>
      <c r="G32" s="172"/>
      <c r="J32" s="16"/>
    </row>
    <row r="33" spans="1:10" ht="12.75">
      <c r="A33" s="40" t="s">
        <v>102</v>
      </c>
      <c r="B33" s="202">
        <v>17000</v>
      </c>
      <c r="C33" s="203">
        <v>0.5</v>
      </c>
      <c r="D33" s="204"/>
      <c r="E33" s="205"/>
      <c r="F33" s="212"/>
      <c r="G33" s="213"/>
      <c r="J33" s="16"/>
    </row>
    <row r="34" spans="1:10" ht="12.75">
      <c r="A34" s="36" t="s">
        <v>11</v>
      </c>
      <c r="B34" s="95">
        <f>B35</f>
        <v>56000</v>
      </c>
      <c r="C34" s="119">
        <f>C35</f>
        <v>4</v>
      </c>
      <c r="D34" s="12"/>
      <c r="E34" s="13"/>
      <c r="F34" s="12"/>
      <c r="G34" s="172"/>
      <c r="J34" s="16"/>
    </row>
    <row r="35" spans="1:10" ht="12.75">
      <c r="A35" s="40" t="s">
        <v>96</v>
      </c>
      <c r="B35" s="202">
        <v>56000</v>
      </c>
      <c r="C35" s="203">
        <v>4</v>
      </c>
      <c r="D35" s="204"/>
      <c r="E35" s="205"/>
      <c r="F35" s="204"/>
      <c r="G35" s="206"/>
      <c r="J35" s="16"/>
    </row>
    <row r="36" spans="1:7" ht="12.75">
      <c r="A36" s="29" t="s">
        <v>12</v>
      </c>
      <c r="B36" s="96">
        <f>SUM(B37:B39)</f>
        <v>504000</v>
      </c>
      <c r="C36" s="119">
        <f>SUM(C37:C39)</f>
        <v>7.25</v>
      </c>
      <c r="D36" s="14"/>
      <c r="E36" s="15"/>
      <c r="F36" s="14"/>
      <c r="G36" s="173"/>
    </row>
    <row r="37" spans="1:10" ht="12.75">
      <c r="A37" s="143" t="s">
        <v>85</v>
      </c>
      <c r="B37" s="200">
        <v>80000</v>
      </c>
      <c r="C37" s="201">
        <v>1</v>
      </c>
      <c r="D37" s="14"/>
      <c r="E37" s="15"/>
      <c r="F37" s="14"/>
      <c r="G37" s="173"/>
      <c r="J37" s="5"/>
    </row>
    <row r="38" spans="1:7" ht="12.75">
      <c r="A38" s="37" t="s">
        <v>96</v>
      </c>
      <c r="B38" s="155">
        <v>310000</v>
      </c>
      <c r="C38" s="156">
        <v>4.65</v>
      </c>
      <c r="D38" s="21"/>
      <c r="E38" s="20"/>
      <c r="F38" s="21"/>
      <c r="G38" s="175"/>
    </row>
    <row r="39" spans="1:10" ht="12.75">
      <c r="A39" s="38" t="s">
        <v>101</v>
      </c>
      <c r="B39" s="97">
        <v>114000</v>
      </c>
      <c r="C39" s="118">
        <v>1.6</v>
      </c>
      <c r="D39" s="24"/>
      <c r="E39" s="23"/>
      <c r="F39" s="18"/>
      <c r="G39" s="174"/>
      <c r="J39" s="5"/>
    </row>
    <row r="40" spans="1:7" ht="12.75">
      <c r="A40" s="36" t="s">
        <v>13</v>
      </c>
      <c r="B40" s="95">
        <f>SUM(B41:B41)</f>
        <v>1000</v>
      </c>
      <c r="C40" s="119">
        <f>SUM(C41:C41)</f>
        <v>0.1</v>
      </c>
      <c r="D40" s="12"/>
      <c r="E40" s="13"/>
      <c r="F40" s="12"/>
      <c r="G40" s="172"/>
    </row>
    <row r="41" spans="1:7" ht="12.75">
      <c r="A41" s="40" t="s">
        <v>85</v>
      </c>
      <c r="B41" s="202">
        <v>1000</v>
      </c>
      <c r="C41" s="203">
        <v>0.1</v>
      </c>
      <c r="D41" s="204"/>
      <c r="E41" s="205"/>
      <c r="F41" s="204"/>
      <c r="G41" s="206"/>
    </row>
    <row r="42" spans="1:7" ht="12.75">
      <c r="A42" s="41" t="s">
        <v>14</v>
      </c>
      <c r="B42" s="96">
        <f>SUM(B43:B44)</f>
        <v>33000</v>
      </c>
      <c r="C42" s="117">
        <f>SUM(C43:C44)</f>
        <v>2.5</v>
      </c>
      <c r="D42" s="14"/>
      <c r="E42" s="15"/>
      <c r="F42" s="14"/>
      <c r="G42" s="173"/>
    </row>
    <row r="43" spans="1:7" ht="12.75">
      <c r="A43" s="31" t="s">
        <v>90</v>
      </c>
      <c r="B43" s="155">
        <v>10000</v>
      </c>
      <c r="C43" s="156">
        <v>2</v>
      </c>
      <c r="D43" s="21"/>
      <c r="E43" s="20"/>
      <c r="F43" s="21"/>
      <c r="G43" s="175"/>
    </row>
    <row r="44" spans="1:10" ht="12.75">
      <c r="A44" s="81" t="s">
        <v>102</v>
      </c>
      <c r="B44" s="202">
        <v>23000</v>
      </c>
      <c r="C44" s="203">
        <v>0.5</v>
      </c>
      <c r="D44" s="204"/>
      <c r="E44" s="205"/>
      <c r="F44" s="204"/>
      <c r="G44" s="206"/>
      <c r="I44" s="16"/>
      <c r="J44" s="5"/>
    </row>
    <row r="45" spans="1:7" ht="12.75">
      <c r="A45" s="85" t="s">
        <v>38</v>
      </c>
      <c r="B45" s="214">
        <f>B46+B53+B56+B58+B64+B67+B74+B76+B83+B86+B90+B97+B104+B106+B110+B112+B115+B117+B124+B127+B130+B133+B135+B137+B140+B142+B148+B153</f>
        <v>7654340</v>
      </c>
      <c r="C45" s="215">
        <f>C46+C53+C56+C58+C64+C67+C74+C76+C83+C86+C90+C97+C104+C106+C110+C112+C115+C117+C124+C127+C130+C133+C135+C137+C140+C142+C148+C153</f>
        <v>34765.899999999994</v>
      </c>
      <c r="D45" s="216"/>
      <c r="E45" s="217"/>
      <c r="F45" s="216"/>
      <c r="G45" s="218"/>
    </row>
    <row r="46" spans="1:7" ht="12.75">
      <c r="A46" s="29" t="s">
        <v>16</v>
      </c>
      <c r="B46" s="96">
        <f>SUM(B47:B52)</f>
        <v>864500</v>
      </c>
      <c r="C46" s="119">
        <f>SUM(C47:C52)</f>
        <v>90.2</v>
      </c>
      <c r="D46" s="14"/>
      <c r="E46" s="15"/>
      <c r="F46" s="14"/>
      <c r="G46" s="173"/>
    </row>
    <row r="47" spans="1:10" ht="12.75">
      <c r="A47" s="31" t="s">
        <v>85</v>
      </c>
      <c r="B47" s="200">
        <v>40000</v>
      </c>
      <c r="C47" s="201">
        <v>3.5</v>
      </c>
      <c r="D47" s="14"/>
      <c r="E47" s="15"/>
      <c r="F47" s="14"/>
      <c r="G47" s="173"/>
      <c r="J47" s="16"/>
    </row>
    <row r="48" spans="1:11" ht="12.75">
      <c r="A48" s="31" t="s">
        <v>90</v>
      </c>
      <c r="B48" s="200">
        <f>35000</f>
        <v>35000</v>
      </c>
      <c r="C48" s="201">
        <f>10</f>
        <v>10</v>
      </c>
      <c r="D48" s="14"/>
      <c r="E48" s="15"/>
      <c r="F48" s="14"/>
      <c r="G48" s="173"/>
      <c r="K48" s="16"/>
    </row>
    <row r="49" spans="1:7" ht="12.75">
      <c r="A49" s="31" t="s">
        <v>100</v>
      </c>
      <c r="B49" s="200">
        <v>140000</v>
      </c>
      <c r="C49" s="201">
        <v>14</v>
      </c>
      <c r="D49" s="14"/>
      <c r="E49" s="15"/>
      <c r="F49" s="14"/>
      <c r="G49" s="173"/>
    </row>
    <row r="50" spans="1:7" ht="12.75">
      <c r="A50" s="31" t="s">
        <v>96</v>
      </c>
      <c r="B50" s="200">
        <v>355000</v>
      </c>
      <c r="C50" s="201">
        <v>33.5</v>
      </c>
      <c r="D50" s="14"/>
      <c r="E50" s="15"/>
      <c r="F50" s="14"/>
      <c r="G50" s="173"/>
    </row>
    <row r="51" spans="1:7" ht="12.75">
      <c r="A51" s="37" t="s">
        <v>101</v>
      </c>
      <c r="B51" s="200">
        <v>94500</v>
      </c>
      <c r="C51" s="201">
        <v>9.2</v>
      </c>
      <c r="D51" s="14"/>
      <c r="E51" s="15"/>
      <c r="F51" s="14"/>
      <c r="G51" s="173"/>
    </row>
    <row r="52" spans="1:10" ht="12.75">
      <c r="A52" s="81" t="s">
        <v>102</v>
      </c>
      <c r="B52" s="219">
        <v>200000</v>
      </c>
      <c r="C52" s="220">
        <v>20</v>
      </c>
      <c r="D52" s="18"/>
      <c r="E52" s="221"/>
      <c r="F52" s="18"/>
      <c r="G52" s="174"/>
      <c r="J52" s="16"/>
    </row>
    <row r="53" spans="1:7" ht="12.75">
      <c r="A53" s="32" t="s">
        <v>91</v>
      </c>
      <c r="B53" s="95">
        <f>SUM(B54:B55)</f>
        <v>119100</v>
      </c>
      <c r="C53" s="119">
        <f>SUM(C54:C55)</f>
        <v>12.6</v>
      </c>
      <c r="D53" s="12"/>
      <c r="E53" s="13"/>
      <c r="F53" s="12"/>
      <c r="G53" s="172"/>
    </row>
    <row r="54" spans="1:7" ht="12.75">
      <c r="A54" s="39" t="s">
        <v>96</v>
      </c>
      <c r="B54" s="97">
        <v>114000</v>
      </c>
      <c r="C54" s="118">
        <v>12</v>
      </c>
      <c r="D54" s="24"/>
      <c r="E54" s="23"/>
      <c r="F54" s="24"/>
      <c r="G54" s="179"/>
    </row>
    <row r="55" spans="1:7" ht="12.75">
      <c r="A55" s="191" t="s">
        <v>101</v>
      </c>
      <c r="B55" s="222">
        <v>5100</v>
      </c>
      <c r="C55" s="223">
        <v>0.6</v>
      </c>
      <c r="D55" s="223"/>
      <c r="E55" s="223"/>
      <c r="F55" s="223"/>
      <c r="G55" s="224"/>
    </row>
    <row r="56" spans="1:7" ht="12.75">
      <c r="A56" s="33" t="s">
        <v>127</v>
      </c>
      <c r="B56" s="96">
        <f>SUM(B57:B57)</f>
        <v>57600</v>
      </c>
      <c r="C56" s="117">
        <f>SUM(C57:C57)</f>
        <v>3</v>
      </c>
      <c r="D56" s="14"/>
      <c r="E56" s="15"/>
      <c r="F56" s="14"/>
      <c r="G56" s="173"/>
    </row>
    <row r="57" spans="1:7" ht="12.75">
      <c r="A57" s="40" t="s">
        <v>102</v>
      </c>
      <c r="B57" s="202">
        <v>57600</v>
      </c>
      <c r="C57" s="203">
        <v>3</v>
      </c>
      <c r="D57" s="204"/>
      <c r="E57" s="205"/>
      <c r="F57" s="204"/>
      <c r="G57" s="206"/>
    </row>
    <row r="58" spans="1:7" ht="12.75">
      <c r="A58" s="33" t="s">
        <v>17</v>
      </c>
      <c r="B58" s="96">
        <f>SUM(B59:B63)</f>
        <v>662000</v>
      </c>
      <c r="C58" s="117">
        <f>SUM(C59:C63)</f>
        <v>900</v>
      </c>
      <c r="D58" s="14"/>
      <c r="E58" s="15"/>
      <c r="F58" s="14"/>
      <c r="G58" s="173"/>
    </row>
    <row r="59" spans="1:7" ht="12.75">
      <c r="A59" s="31" t="s">
        <v>85</v>
      </c>
      <c r="B59" s="155">
        <v>40000</v>
      </c>
      <c r="C59" s="156">
        <v>50</v>
      </c>
      <c r="D59" s="21"/>
      <c r="E59" s="20"/>
      <c r="F59" s="21"/>
      <c r="G59" s="175"/>
    </row>
    <row r="60" spans="1:7" ht="12.75">
      <c r="A60" s="31" t="s">
        <v>100</v>
      </c>
      <c r="B60" s="155">
        <v>80000</v>
      </c>
      <c r="C60" s="156">
        <v>100</v>
      </c>
      <c r="D60" s="21"/>
      <c r="E60" s="20"/>
      <c r="F60" s="21"/>
      <c r="G60" s="175"/>
    </row>
    <row r="61" spans="1:7" ht="12.75">
      <c r="A61" s="31" t="s">
        <v>96</v>
      </c>
      <c r="B61" s="155">
        <v>419000</v>
      </c>
      <c r="C61" s="156">
        <v>570</v>
      </c>
      <c r="D61" s="21"/>
      <c r="E61" s="20"/>
      <c r="F61" s="21"/>
      <c r="G61" s="175"/>
    </row>
    <row r="62" spans="1:7" ht="12.75">
      <c r="A62" s="37" t="s">
        <v>101</v>
      </c>
      <c r="B62" s="155">
        <v>67000</v>
      </c>
      <c r="C62" s="156">
        <v>110</v>
      </c>
      <c r="D62" s="21"/>
      <c r="E62" s="20"/>
      <c r="F62" s="21"/>
      <c r="G62" s="175"/>
    </row>
    <row r="63" spans="1:7" ht="12.75">
      <c r="A63" s="39" t="s">
        <v>102</v>
      </c>
      <c r="B63" s="97">
        <v>56000</v>
      </c>
      <c r="C63" s="118">
        <v>70</v>
      </c>
      <c r="D63" s="24"/>
      <c r="E63" s="23"/>
      <c r="F63" s="24"/>
      <c r="G63" s="179"/>
    </row>
    <row r="64" spans="1:7" ht="12.75">
      <c r="A64" s="32" t="s">
        <v>47</v>
      </c>
      <c r="B64" s="94">
        <f>SUM(B65:B66)</f>
        <v>51000</v>
      </c>
      <c r="C64" s="114">
        <f>SUM(C65:C66)</f>
        <v>110</v>
      </c>
      <c r="D64" s="12"/>
      <c r="E64" s="13"/>
      <c r="F64" s="12"/>
      <c r="G64" s="172"/>
    </row>
    <row r="65" spans="1:7" ht="12.75">
      <c r="A65" s="133" t="s">
        <v>90</v>
      </c>
      <c r="B65" s="200">
        <v>7000</v>
      </c>
      <c r="C65" s="201">
        <v>100</v>
      </c>
      <c r="D65" s="14"/>
      <c r="E65" s="15"/>
      <c r="F65" s="14"/>
      <c r="G65" s="173"/>
    </row>
    <row r="66" spans="1:7" ht="12.75">
      <c r="A66" s="31" t="s">
        <v>100</v>
      </c>
      <c r="B66" s="155">
        <v>44000</v>
      </c>
      <c r="C66" s="156">
        <v>10</v>
      </c>
      <c r="D66" s="21"/>
      <c r="E66" s="20"/>
      <c r="F66" s="21"/>
      <c r="G66" s="175"/>
    </row>
    <row r="67" spans="1:7" ht="12.75">
      <c r="A67" s="32" t="s">
        <v>20</v>
      </c>
      <c r="B67" s="95">
        <f>SUM(B68:B73)</f>
        <v>517000</v>
      </c>
      <c r="C67" s="119">
        <f>SUM(C68:C73)</f>
        <v>3450</v>
      </c>
      <c r="D67" s="12"/>
      <c r="E67" s="13"/>
      <c r="F67" s="12"/>
      <c r="G67" s="172"/>
    </row>
    <row r="68" spans="1:7" ht="12.75">
      <c r="A68" s="31" t="s">
        <v>85</v>
      </c>
      <c r="B68" s="155">
        <f>17000+8500+17000</f>
        <v>42500</v>
      </c>
      <c r="C68" s="156">
        <f>100+50+100</f>
        <v>250</v>
      </c>
      <c r="D68" s="21"/>
      <c r="E68" s="20"/>
      <c r="F68" s="21"/>
      <c r="G68" s="175"/>
    </row>
    <row r="69" spans="1:7" ht="12.75">
      <c r="A69" s="31" t="s">
        <v>90</v>
      </c>
      <c r="B69" s="155">
        <v>3000</v>
      </c>
      <c r="C69" s="156">
        <v>30</v>
      </c>
      <c r="D69" s="21"/>
      <c r="E69" s="20"/>
      <c r="F69" s="21"/>
      <c r="G69" s="175"/>
    </row>
    <row r="70" spans="1:7" ht="12.75">
      <c r="A70" s="31" t="s">
        <v>100</v>
      </c>
      <c r="B70" s="155">
        <v>45000</v>
      </c>
      <c r="C70" s="156">
        <v>300</v>
      </c>
      <c r="D70" s="21"/>
      <c r="E70" s="20"/>
      <c r="F70" s="21"/>
      <c r="G70" s="175"/>
    </row>
    <row r="71" spans="1:7" ht="12.75">
      <c r="A71" s="31" t="s">
        <v>96</v>
      </c>
      <c r="B71" s="155">
        <v>8500</v>
      </c>
      <c r="C71" s="156">
        <v>50</v>
      </c>
      <c r="D71" s="21"/>
      <c r="E71" s="20"/>
      <c r="F71" s="21"/>
      <c r="G71" s="175"/>
    </row>
    <row r="72" spans="1:7" ht="12.75">
      <c r="A72" s="37" t="s">
        <v>101</v>
      </c>
      <c r="B72" s="155">
        <v>88000</v>
      </c>
      <c r="C72" s="156">
        <v>520</v>
      </c>
      <c r="D72" s="21"/>
      <c r="E72" s="20"/>
      <c r="F72" s="21"/>
      <c r="G72" s="175"/>
    </row>
    <row r="73" spans="1:7" ht="12.75">
      <c r="A73" s="40" t="s">
        <v>102</v>
      </c>
      <c r="B73" s="202">
        <v>330000</v>
      </c>
      <c r="C73" s="203">
        <v>2300</v>
      </c>
      <c r="D73" s="204"/>
      <c r="E73" s="205"/>
      <c r="F73" s="204"/>
      <c r="G73" s="206"/>
    </row>
    <row r="74" spans="1:7" ht="12.75">
      <c r="A74" s="33" t="s">
        <v>58</v>
      </c>
      <c r="B74" s="110">
        <f>B75</f>
        <v>30000</v>
      </c>
      <c r="C74" s="121">
        <f>C75</f>
        <v>300</v>
      </c>
      <c r="D74" s="14"/>
      <c r="E74" s="15"/>
      <c r="F74" s="14"/>
      <c r="G74" s="173"/>
    </row>
    <row r="75" spans="1:7" ht="12.75">
      <c r="A75" s="39" t="s">
        <v>90</v>
      </c>
      <c r="B75" s="97">
        <v>30000</v>
      </c>
      <c r="C75" s="118">
        <v>300</v>
      </c>
      <c r="D75" s="24"/>
      <c r="E75" s="23"/>
      <c r="F75" s="24"/>
      <c r="G75" s="179"/>
    </row>
    <row r="76" spans="1:7" ht="12.75">
      <c r="A76" s="32" t="s">
        <v>19</v>
      </c>
      <c r="B76" s="95">
        <f>SUM(B77:B82)</f>
        <v>1165330</v>
      </c>
      <c r="C76" s="119">
        <f>SUM(C77:C82)</f>
        <v>7274</v>
      </c>
      <c r="D76" s="12"/>
      <c r="E76" s="13"/>
      <c r="F76" s="12"/>
      <c r="G76" s="172"/>
    </row>
    <row r="77" spans="1:7" ht="12.75">
      <c r="A77" s="31" t="s">
        <v>85</v>
      </c>
      <c r="B77" s="155">
        <f>8330+17000+8500</f>
        <v>33830</v>
      </c>
      <c r="C77" s="156">
        <f>49+100+50</f>
        <v>199</v>
      </c>
      <c r="D77" s="21"/>
      <c r="E77" s="20"/>
      <c r="F77" s="21"/>
      <c r="G77" s="175"/>
    </row>
    <row r="78" spans="1:7" ht="12.75">
      <c r="A78" s="31" t="s">
        <v>90</v>
      </c>
      <c r="B78" s="155">
        <v>85000</v>
      </c>
      <c r="C78" s="156">
        <v>580</v>
      </c>
      <c r="D78" s="21"/>
      <c r="E78" s="20"/>
      <c r="F78" s="21"/>
      <c r="G78" s="175"/>
    </row>
    <row r="79" spans="1:7" ht="12.75">
      <c r="A79" s="31" t="s">
        <v>100</v>
      </c>
      <c r="B79" s="155">
        <v>52000</v>
      </c>
      <c r="C79" s="156">
        <v>350</v>
      </c>
      <c r="D79" s="21"/>
      <c r="E79" s="20"/>
      <c r="F79" s="21"/>
      <c r="G79" s="175"/>
    </row>
    <row r="80" spans="1:7" ht="12.75">
      <c r="A80" s="31" t="s">
        <v>96</v>
      </c>
      <c r="B80" s="155">
        <v>643300</v>
      </c>
      <c r="C80" s="156">
        <v>3870</v>
      </c>
      <c r="D80" s="21"/>
      <c r="E80" s="20"/>
      <c r="F80" s="21"/>
      <c r="G80" s="175"/>
    </row>
    <row r="81" spans="1:7" ht="12.75">
      <c r="A81" s="37" t="s">
        <v>101</v>
      </c>
      <c r="B81" s="155">
        <v>61200</v>
      </c>
      <c r="C81" s="156">
        <v>360</v>
      </c>
      <c r="D81" s="21"/>
      <c r="E81" s="20"/>
      <c r="F81" s="21"/>
      <c r="G81" s="175"/>
    </row>
    <row r="82" spans="1:7" ht="12.75">
      <c r="A82" s="35" t="s">
        <v>102</v>
      </c>
      <c r="B82" s="202">
        <v>290000</v>
      </c>
      <c r="C82" s="203">
        <v>1915</v>
      </c>
      <c r="D82" s="204"/>
      <c r="E82" s="205"/>
      <c r="F82" s="204"/>
      <c r="G82" s="206"/>
    </row>
    <row r="83" spans="1:7" ht="12.75">
      <c r="A83" s="33" t="s">
        <v>103</v>
      </c>
      <c r="B83" s="110">
        <f>SUM(B84:B85)</f>
        <v>19600</v>
      </c>
      <c r="C83" s="110">
        <f>SUM(C84:C85)</f>
        <v>170</v>
      </c>
      <c r="D83" s="14"/>
      <c r="E83" s="15"/>
      <c r="F83" s="14"/>
      <c r="G83" s="173"/>
    </row>
    <row r="84" spans="1:7" ht="12.75">
      <c r="A84" s="135" t="s">
        <v>100</v>
      </c>
      <c r="B84" s="97">
        <v>10000</v>
      </c>
      <c r="C84" s="118">
        <v>100</v>
      </c>
      <c r="D84" s="18"/>
      <c r="E84" s="221"/>
      <c r="F84" s="18"/>
      <c r="G84" s="174"/>
    </row>
    <row r="85" spans="1:7" ht="12.75">
      <c r="A85" s="39" t="s">
        <v>102</v>
      </c>
      <c r="B85" s="97">
        <v>9600</v>
      </c>
      <c r="C85" s="118">
        <v>70</v>
      </c>
      <c r="D85" s="24"/>
      <c r="E85" s="23"/>
      <c r="F85" s="24"/>
      <c r="G85" s="179"/>
    </row>
    <row r="86" spans="1:7" ht="12.75">
      <c r="A86" s="32" t="s">
        <v>18</v>
      </c>
      <c r="B86" s="95">
        <f>SUM(B87:B89)</f>
        <v>118700</v>
      </c>
      <c r="C86" s="119">
        <v>0</v>
      </c>
      <c r="D86" s="12"/>
      <c r="E86" s="13"/>
      <c r="F86" s="12"/>
      <c r="G86" s="172"/>
    </row>
    <row r="87" spans="1:7" ht="12.75">
      <c r="A87" s="133" t="s">
        <v>100</v>
      </c>
      <c r="B87" s="200">
        <v>33700</v>
      </c>
      <c r="C87" s="201">
        <v>210</v>
      </c>
      <c r="D87" s="14"/>
      <c r="E87" s="15"/>
      <c r="F87" s="14"/>
      <c r="G87" s="173"/>
    </row>
    <row r="88" spans="1:7" ht="12.75">
      <c r="A88" s="37" t="s">
        <v>101</v>
      </c>
      <c r="B88" s="155">
        <v>71000</v>
      </c>
      <c r="C88" s="156">
        <v>420</v>
      </c>
      <c r="D88" s="21"/>
      <c r="E88" s="20"/>
      <c r="F88" s="21"/>
      <c r="G88" s="175"/>
    </row>
    <row r="89" spans="1:7" ht="12.75">
      <c r="A89" s="35" t="s">
        <v>102</v>
      </c>
      <c r="B89" s="202">
        <v>14000</v>
      </c>
      <c r="C89" s="203">
        <v>100</v>
      </c>
      <c r="D89" s="204"/>
      <c r="E89" s="205"/>
      <c r="F89" s="204"/>
      <c r="G89" s="206"/>
    </row>
    <row r="90" spans="1:7" ht="12.75">
      <c r="A90" s="33" t="s">
        <v>22</v>
      </c>
      <c r="B90" s="96">
        <f>SUM(B91:B96)</f>
        <v>1906000</v>
      </c>
      <c r="C90" s="117">
        <f>SUM(C91:C96)</f>
        <v>13900</v>
      </c>
      <c r="D90" s="14"/>
      <c r="E90" s="15"/>
      <c r="F90" s="14"/>
      <c r="G90" s="173"/>
    </row>
    <row r="91" spans="1:7" ht="12.75">
      <c r="A91" s="31" t="s">
        <v>85</v>
      </c>
      <c r="B91" s="155">
        <f>17000+34000+34000+17000</f>
        <v>102000</v>
      </c>
      <c r="C91" s="156">
        <f>100+200+200+100</f>
        <v>600</v>
      </c>
      <c r="D91" s="21"/>
      <c r="E91" s="20"/>
      <c r="F91" s="21"/>
      <c r="G91" s="175"/>
    </row>
    <row r="92" spans="1:7" ht="12.75">
      <c r="A92" s="31" t="s">
        <v>90</v>
      </c>
      <c r="B92" s="155">
        <f>80000+80000+40000+150000</f>
        <v>350000</v>
      </c>
      <c r="C92" s="156">
        <v>3300</v>
      </c>
      <c r="D92" s="21"/>
      <c r="E92" s="20"/>
      <c r="F92" s="21"/>
      <c r="G92" s="175"/>
    </row>
    <row r="93" spans="1:7" ht="12.75">
      <c r="A93" s="31" t="s">
        <v>100</v>
      </c>
      <c r="B93" s="155">
        <v>190000</v>
      </c>
      <c r="C93" s="156">
        <v>1200</v>
      </c>
      <c r="D93" s="21"/>
      <c r="E93" s="20"/>
      <c r="F93" s="21"/>
      <c r="G93" s="175"/>
    </row>
    <row r="94" spans="1:7" ht="12.75">
      <c r="A94" s="31" t="s">
        <v>96</v>
      </c>
      <c r="B94" s="155">
        <v>197500</v>
      </c>
      <c r="C94" s="156">
        <v>1150</v>
      </c>
      <c r="D94" s="21"/>
      <c r="E94" s="20"/>
      <c r="F94" s="21"/>
      <c r="G94" s="175"/>
    </row>
    <row r="95" spans="1:7" ht="12.75">
      <c r="A95" s="37" t="s">
        <v>101</v>
      </c>
      <c r="B95" s="155">
        <v>25500</v>
      </c>
      <c r="C95" s="156">
        <v>150</v>
      </c>
      <c r="D95" s="21"/>
      <c r="E95" s="20"/>
      <c r="F95" s="21"/>
      <c r="G95" s="175"/>
    </row>
    <row r="96" spans="1:7" ht="12.75">
      <c r="A96" s="39" t="s">
        <v>102</v>
      </c>
      <c r="B96" s="97">
        <v>1041000</v>
      </c>
      <c r="C96" s="118">
        <v>7500</v>
      </c>
      <c r="D96" s="24"/>
      <c r="E96" s="23"/>
      <c r="F96" s="24"/>
      <c r="G96" s="179"/>
    </row>
    <row r="97" spans="1:7" ht="12.75">
      <c r="A97" s="32" t="s">
        <v>21</v>
      </c>
      <c r="B97" s="95">
        <f>SUM(B98:B103)</f>
        <v>1149900</v>
      </c>
      <c r="C97" s="119">
        <f>SUM(C98:C103)</f>
        <v>7660</v>
      </c>
      <c r="D97" s="12"/>
      <c r="E97" s="13"/>
      <c r="F97" s="12"/>
      <c r="G97" s="172"/>
    </row>
    <row r="98" spans="1:7" ht="12.75">
      <c r="A98" s="31" t="s">
        <v>85</v>
      </c>
      <c r="B98" s="155">
        <v>24000</v>
      </c>
      <c r="C98" s="156">
        <v>140</v>
      </c>
      <c r="D98" s="21"/>
      <c r="E98" s="20"/>
      <c r="F98" s="21"/>
      <c r="G98" s="175"/>
    </row>
    <row r="99" spans="1:7" ht="12.75">
      <c r="A99" s="31" t="s">
        <v>90</v>
      </c>
      <c r="B99" s="155">
        <v>2000</v>
      </c>
      <c r="C99" s="156">
        <v>30</v>
      </c>
      <c r="D99" s="21"/>
      <c r="E99" s="20"/>
      <c r="F99" s="21"/>
      <c r="G99" s="175"/>
    </row>
    <row r="100" spans="1:7" ht="12.75">
      <c r="A100" s="31" t="s">
        <v>100</v>
      </c>
      <c r="B100" s="155">
        <v>39500</v>
      </c>
      <c r="C100" s="156">
        <v>250</v>
      </c>
      <c r="D100" s="21"/>
      <c r="E100" s="20"/>
      <c r="F100" s="21"/>
      <c r="G100" s="175"/>
    </row>
    <row r="101" spans="1:7" ht="12.75">
      <c r="A101" s="31" t="s">
        <v>96</v>
      </c>
      <c r="B101" s="225">
        <v>113900</v>
      </c>
      <c r="C101" s="156">
        <v>670</v>
      </c>
      <c r="D101" s="21"/>
      <c r="E101" s="20"/>
      <c r="F101" s="21"/>
      <c r="G101" s="175"/>
    </row>
    <row r="102" spans="1:7" ht="12.75">
      <c r="A102" s="37" t="s">
        <v>101</v>
      </c>
      <c r="B102" s="155">
        <v>11900</v>
      </c>
      <c r="C102" s="156">
        <v>70</v>
      </c>
      <c r="D102" s="21"/>
      <c r="E102" s="20"/>
      <c r="F102" s="21"/>
      <c r="G102" s="175"/>
    </row>
    <row r="103" spans="1:7" ht="12.75">
      <c r="A103" s="35" t="s">
        <v>102</v>
      </c>
      <c r="B103" s="202">
        <v>958600</v>
      </c>
      <c r="C103" s="203">
        <v>6500</v>
      </c>
      <c r="D103" s="204"/>
      <c r="E103" s="205"/>
      <c r="F103" s="204"/>
      <c r="G103" s="206"/>
    </row>
    <row r="104" spans="1:7" ht="12.75">
      <c r="A104" s="32" t="s">
        <v>92</v>
      </c>
      <c r="B104" s="95">
        <f>B105</f>
        <v>15000</v>
      </c>
      <c r="C104" s="119">
        <f>C105</f>
        <v>0.5</v>
      </c>
      <c r="D104" s="12"/>
      <c r="E104" s="13"/>
      <c r="F104" s="12"/>
      <c r="G104" s="172"/>
    </row>
    <row r="105" spans="1:7" ht="12.75">
      <c r="A105" s="35" t="s">
        <v>90</v>
      </c>
      <c r="B105" s="202">
        <v>15000</v>
      </c>
      <c r="C105" s="203">
        <v>0.5</v>
      </c>
      <c r="D105" s="204"/>
      <c r="E105" s="205"/>
      <c r="F105" s="204"/>
      <c r="G105" s="206"/>
    </row>
    <row r="106" spans="1:7" ht="12.75">
      <c r="A106" s="29" t="s">
        <v>23</v>
      </c>
      <c r="B106" s="96">
        <f>SUM(B107:B109)</f>
        <v>41800</v>
      </c>
      <c r="C106" s="117">
        <f>SUM(C107:C109)</f>
        <v>210</v>
      </c>
      <c r="D106" s="14"/>
      <c r="E106" s="15"/>
      <c r="F106" s="14"/>
      <c r="G106" s="173"/>
    </row>
    <row r="107" spans="1:7" ht="12.75">
      <c r="A107" s="31" t="s">
        <v>85</v>
      </c>
      <c r="B107" s="155">
        <v>4000</v>
      </c>
      <c r="C107" s="156">
        <v>20</v>
      </c>
      <c r="D107" s="21"/>
      <c r="E107" s="20"/>
      <c r="F107" s="21"/>
      <c r="G107" s="175"/>
    </row>
    <row r="108" spans="1:7" ht="12.75">
      <c r="A108" s="31" t="s">
        <v>90</v>
      </c>
      <c r="B108" s="155">
        <v>2000</v>
      </c>
      <c r="C108" s="156">
        <v>10</v>
      </c>
      <c r="D108" s="21"/>
      <c r="E108" s="20"/>
      <c r="F108" s="21"/>
      <c r="G108" s="175"/>
    </row>
    <row r="109" spans="1:7" ht="12.75">
      <c r="A109" s="35" t="s">
        <v>96</v>
      </c>
      <c r="B109" s="202">
        <v>35800</v>
      </c>
      <c r="C109" s="203">
        <v>180</v>
      </c>
      <c r="D109" s="204"/>
      <c r="E109" s="205"/>
      <c r="F109" s="204"/>
      <c r="G109" s="206"/>
    </row>
    <row r="110" spans="1:7" ht="12.75">
      <c r="A110" s="33" t="s">
        <v>24</v>
      </c>
      <c r="B110" s="96">
        <f>SUM(B111:B111)</f>
        <v>160</v>
      </c>
      <c r="C110" s="117">
        <f>SUM(C111:C111)</f>
        <v>2</v>
      </c>
      <c r="D110" s="14"/>
      <c r="E110" s="15"/>
      <c r="F110" s="14"/>
      <c r="G110" s="173"/>
    </row>
    <row r="111" spans="1:7" ht="12.75">
      <c r="A111" s="35" t="s">
        <v>101</v>
      </c>
      <c r="B111" s="202">
        <v>160</v>
      </c>
      <c r="C111" s="203">
        <v>2</v>
      </c>
      <c r="D111" s="204"/>
      <c r="E111" s="205"/>
      <c r="F111" s="204"/>
      <c r="G111" s="206"/>
    </row>
    <row r="112" spans="1:7" ht="12.75">
      <c r="A112" s="36" t="s">
        <v>26</v>
      </c>
      <c r="B112" s="95">
        <f>SUM(B113:B114)</f>
        <v>27000</v>
      </c>
      <c r="C112" s="119">
        <f>SUM(C113:C114)</f>
        <v>11</v>
      </c>
      <c r="D112" s="12"/>
      <c r="E112" s="13"/>
      <c r="F112" s="12"/>
      <c r="G112" s="172"/>
    </row>
    <row r="113" spans="1:7" ht="12.75">
      <c r="A113" s="37" t="s">
        <v>96</v>
      </c>
      <c r="B113" s="155">
        <v>25000</v>
      </c>
      <c r="C113" s="156">
        <v>10</v>
      </c>
      <c r="D113" s="21"/>
      <c r="E113" s="20"/>
      <c r="F113" s="21"/>
      <c r="G113" s="175"/>
    </row>
    <row r="114" spans="1:7" ht="12.75">
      <c r="A114" s="35" t="s">
        <v>101</v>
      </c>
      <c r="B114" s="202">
        <v>2000</v>
      </c>
      <c r="C114" s="203">
        <v>1</v>
      </c>
      <c r="D114" s="204"/>
      <c r="E114" s="205"/>
      <c r="F114" s="204"/>
      <c r="G114" s="206"/>
    </row>
    <row r="115" spans="1:7" ht="12.75">
      <c r="A115" s="29" t="s">
        <v>98</v>
      </c>
      <c r="B115" s="160">
        <f>B116</f>
        <v>1200</v>
      </c>
      <c r="C115" s="114">
        <f>C116</f>
        <v>0.5</v>
      </c>
      <c r="D115" s="14"/>
      <c r="E115" s="15"/>
      <c r="F115" s="14"/>
      <c r="G115" s="173"/>
    </row>
    <row r="116" spans="1:7" ht="12.75">
      <c r="A116" s="38" t="s">
        <v>96</v>
      </c>
      <c r="B116" s="97">
        <v>1200</v>
      </c>
      <c r="C116" s="118">
        <v>0.5</v>
      </c>
      <c r="D116" s="24"/>
      <c r="E116" s="23"/>
      <c r="F116" s="24"/>
      <c r="G116" s="179"/>
    </row>
    <row r="117" spans="1:7" ht="12.75">
      <c r="A117" s="36" t="s">
        <v>25</v>
      </c>
      <c r="B117" s="95">
        <f>SUM(B118:B123)</f>
        <v>325900</v>
      </c>
      <c r="C117" s="119">
        <f>SUM(C118:C123)</f>
        <v>143</v>
      </c>
      <c r="D117" s="12"/>
      <c r="E117" s="13"/>
      <c r="F117" s="12"/>
      <c r="G117" s="172"/>
    </row>
    <row r="118" spans="1:7" ht="12.75">
      <c r="A118" s="37" t="s">
        <v>85</v>
      </c>
      <c r="B118" s="155">
        <v>1000</v>
      </c>
      <c r="C118" s="156">
        <v>2</v>
      </c>
      <c r="D118" s="21"/>
      <c r="E118" s="20"/>
      <c r="F118" s="21"/>
      <c r="G118" s="175"/>
    </row>
    <row r="119" spans="1:7" ht="12.75">
      <c r="A119" s="31" t="s">
        <v>90</v>
      </c>
      <c r="B119" s="155">
        <f>100000+1000+88000</f>
        <v>189000</v>
      </c>
      <c r="C119" s="156">
        <v>71</v>
      </c>
      <c r="D119" s="21"/>
      <c r="E119" s="20"/>
      <c r="F119" s="21"/>
      <c r="G119" s="175"/>
    </row>
    <row r="120" spans="1:7" ht="12.75">
      <c r="A120" s="31" t="s">
        <v>100</v>
      </c>
      <c r="B120" s="155">
        <v>6000</v>
      </c>
      <c r="C120" s="156">
        <v>3</v>
      </c>
      <c r="D120" s="21"/>
      <c r="E120" s="20"/>
      <c r="F120" s="21"/>
      <c r="G120" s="175"/>
    </row>
    <row r="121" spans="1:7" ht="12.75">
      <c r="A121" s="31" t="s">
        <v>96</v>
      </c>
      <c r="B121" s="155">
        <v>900</v>
      </c>
      <c r="C121" s="156">
        <v>0.5</v>
      </c>
      <c r="D121" s="21"/>
      <c r="E121" s="20"/>
      <c r="F121" s="21"/>
      <c r="G121" s="175"/>
    </row>
    <row r="122" spans="1:7" ht="12.75">
      <c r="A122" s="31" t="s">
        <v>101</v>
      </c>
      <c r="B122" s="155">
        <v>24000</v>
      </c>
      <c r="C122" s="156">
        <v>12</v>
      </c>
      <c r="D122" s="21"/>
      <c r="E122" s="20"/>
      <c r="F122" s="21"/>
      <c r="G122" s="175"/>
    </row>
    <row r="123" spans="1:7" ht="12.75">
      <c r="A123" s="35" t="s">
        <v>102</v>
      </c>
      <c r="B123" s="202">
        <v>105000</v>
      </c>
      <c r="C123" s="203">
        <v>54.5</v>
      </c>
      <c r="D123" s="204"/>
      <c r="E123" s="205"/>
      <c r="F123" s="204"/>
      <c r="G123" s="206"/>
    </row>
    <row r="124" spans="1:7" ht="12.75">
      <c r="A124" s="33" t="s">
        <v>27</v>
      </c>
      <c r="B124" s="96">
        <f>SUM(B125:B126)</f>
        <v>30000</v>
      </c>
      <c r="C124" s="117">
        <f>SUM(C125:C126)</f>
        <v>3</v>
      </c>
      <c r="D124" s="14"/>
      <c r="E124" s="15"/>
      <c r="F124" s="14"/>
      <c r="G124" s="173"/>
    </row>
    <row r="125" spans="1:7" ht="12.75">
      <c r="A125" s="31" t="s">
        <v>90</v>
      </c>
      <c r="B125" s="155">
        <v>20000</v>
      </c>
      <c r="C125" s="156">
        <v>2</v>
      </c>
      <c r="D125" s="21"/>
      <c r="E125" s="20"/>
      <c r="F125" s="21"/>
      <c r="G125" s="175"/>
    </row>
    <row r="126" spans="1:7" ht="12.75">
      <c r="A126" s="35" t="s">
        <v>102</v>
      </c>
      <c r="B126" s="202">
        <v>10000</v>
      </c>
      <c r="C126" s="203">
        <v>1</v>
      </c>
      <c r="D126" s="204"/>
      <c r="E126" s="205"/>
      <c r="F126" s="204"/>
      <c r="G126" s="206"/>
    </row>
    <row r="127" spans="1:7" s="54" customFormat="1" ht="12.75">
      <c r="A127" s="51" t="s">
        <v>113</v>
      </c>
      <c r="B127" s="99">
        <f>SUM(B128:B129)</f>
        <v>57000</v>
      </c>
      <c r="C127" s="122">
        <f>SUM(C128:C129)</f>
        <v>8</v>
      </c>
      <c r="D127" s="43"/>
      <c r="E127" s="52"/>
      <c r="F127" s="43"/>
      <c r="G127" s="177"/>
    </row>
    <row r="128" spans="1:7" ht="12.75">
      <c r="A128" s="39" t="s">
        <v>96</v>
      </c>
      <c r="B128" s="97">
        <v>49000</v>
      </c>
      <c r="C128" s="118">
        <v>7</v>
      </c>
      <c r="D128" s="24"/>
      <c r="E128" s="23"/>
      <c r="F128" s="24"/>
      <c r="G128" s="179"/>
    </row>
    <row r="129" spans="1:7" ht="12.75">
      <c r="A129" s="35" t="s">
        <v>101</v>
      </c>
      <c r="B129" s="202">
        <v>8000</v>
      </c>
      <c r="C129" s="203">
        <v>1</v>
      </c>
      <c r="D129" s="204"/>
      <c r="E129" s="205"/>
      <c r="F129" s="204"/>
      <c r="G129" s="206"/>
    </row>
    <row r="130" spans="1:7" ht="12.75">
      <c r="A130" s="29" t="s">
        <v>29</v>
      </c>
      <c r="B130" s="96">
        <f>SUM(B131:B132)</f>
        <v>8000</v>
      </c>
      <c r="C130" s="117">
        <f>SUM(C131:C132)</f>
        <v>330</v>
      </c>
      <c r="D130" s="14"/>
      <c r="E130" s="15"/>
      <c r="F130" s="14"/>
      <c r="G130" s="173"/>
    </row>
    <row r="131" spans="1:7" ht="12.75">
      <c r="A131" s="22" t="s">
        <v>100</v>
      </c>
      <c r="B131" s="155">
        <v>7000</v>
      </c>
      <c r="C131" s="156">
        <v>300</v>
      </c>
      <c r="D131" s="21"/>
      <c r="E131" s="20"/>
      <c r="F131" s="21"/>
      <c r="G131" s="175"/>
    </row>
    <row r="132" spans="1:7" ht="12.75">
      <c r="A132" s="135" t="s">
        <v>90</v>
      </c>
      <c r="B132" s="155">
        <v>1000</v>
      </c>
      <c r="C132" s="156">
        <v>30</v>
      </c>
      <c r="D132" s="21"/>
      <c r="E132" s="20"/>
      <c r="F132" s="21"/>
      <c r="G132" s="175"/>
    </row>
    <row r="133" spans="1:7" ht="12.75">
      <c r="A133" s="36" t="s">
        <v>28</v>
      </c>
      <c r="B133" s="95">
        <f>SUM(B134:B134)</f>
        <v>3000</v>
      </c>
      <c r="C133" s="119">
        <f>SUM(C134:C134)</f>
        <v>0.2</v>
      </c>
      <c r="D133" s="12"/>
      <c r="E133" s="13"/>
      <c r="F133" s="12"/>
      <c r="G133" s="172"/>
    </row>
    <row r="134" spans="1:7" ht="12.75">
      <c r="A134" s="35" t="s">
        <v>101</v>
      </c>
      <c r="B134" s="202">
        <v>3000</v>
      </c>
      <c r="C134" s="203">
        <v>0.2</v>
      </c>
      <c r="D134" s="204"/>
      <c r="E134" s="205"/>
      <c r="F134" s="204"/>
      <c r="G134" s="206"/>
    </row>
    <row r="135" spans="1:7" ht="12.75">
      <c r="A135" s="36" t="s">
        <v>112</v>
      </c>
      <c r="B135" s="95">
        <f>SUM(B136)</f>
        <v>3300</v>
      </c>
      <c r="C135" s="119">
        <f>SUM(C136)</f>
        <v>0.5</v>
      </c>
      <c r="D135" s="12"/>
      <c r="E135" s="13"/>
      <c r="F135" s="12"/>
      <c r="G135" s="172"/>
    </row>
    <row r="136" spans="1:7" ht="12.75">
      <c r="A136" s="40" t="s">
        <v>85</v>
      </c>
      <c r="B136" s="202">
        <v>3300</v>
      </c>
      <c r="C136" s="226">
        <v>0.5</v>
      </c>
      <c r="D136" s="204"/>
      <c r="E136" s="205"/>
      <c r="F136" s="204"/>
      <c r="G136" s="206"/>
    </row>
    <row r="137" spans="1:7" ht="12.75">
      <c r="A137" s="36" t="s">
        <v>48</v>
      </c>
      <c r="B137" s="95">
        <f>SUM(B138:B139)</f>
        <v>21250</v>
      </c>
      <c r="C137" s="157">
        <f>SUM(C138:C139)</f>
        <v>8.5</v>
      </c>
      <c r="D137" s="12"/>
      <c r="E137" s="13"/>
      <c r="F137" s="12"/>
      <c r="G137" s="172"/>
    </row>
    <row r="138" spans="1:7" ht="12.75">
      <c r="A138" s="81" t="s">
        <v>85</v>
      </c>
      <c r="B138" s="219">
        <v>15000</v>
      </c>
      <c r="C138" s="220">
        <v>6</v>
      </c>
      <c r="D138" s="18"/>
      <c r="E138" s="221"/>
      <c r="F138" s="18"/>
      <c r="G138" s="174"/>
    </row>
    <row r="139" spans="1:7" ht="12.75">
      <c r="A139" s="35" t="s">
        <v>101</v>
      </c>
      <c r="B139" s="202">
        <v>6250</v>
      </c>
      <c r="C139" s="203">
        <v>2.5</v>
      </c>
      <c r="D139" s="204"/>
      <c r="E139" s="205"/>
      <c r="F139" s="204"/>
      <c r="G139" s="206"/>
    </row>
    <row r="140" spans="1:7" ht="12.75">
      <c r="A140" s="29" t="s">
        <v>30</v>
      </c>
      <c r="B140" s="96">
        <f>SUM(B141:B141)</f>
        <v>18000</v>
      </c>
      <c r="C140" s="117">
        <f>SUM(C141:C141)</f>
        <v>6</v>
      </c>
      <c r="D140" s="14"/>
      <c r="E140" s="15"/>
      <c r="F140" s="14"/>
      <c r="G140" s="173"/>
    </row>
    <row r="141" spans="1:7" ht="12.75">
      <c r="A141" s="37" t="s">
        <v>85</v>
      </c>
      <c r="B141" s="155">
        <v>18000</v>
      </c>
      <c r="C141" s="156">
        <v>6</v>
      </c>
      <c r="D141" s="21"/>
      <c r="E141" s="20"/>
      <c r="F141" s="21"/>
      <c r="G141" s="175"/>
    </row>
    <row r="142" spans="1:7" ht="12.75">
      <c r="A142" s="36" t="s">
        <v>31</v>
      </c>
      <c r="B142" s="95">
        <f>SUM(B143:B147)</f>
        <v>239350</v>
      </c>
      <c r="C142" s="119">
        <f>SUM(C143:C147)</f>
        <v>84.7</v>
      </c>
      <c r="D142" s="12"/>
      <c r="E142" s="13"/>
      <c r="F142" s="12"/>
      <c r="G142" s="172"/>
    </row>
    <row r="143" spans="1:7" ht="12.75">
      <c r="A143" s="37" t="s">
        <v>85</v>
      </c>
      <c r="B143" s="155">
        <v>30000</v>
      </c>
      <c r="C143" s="156">
        <v>10</v>
      </c>
      <c r="D143" s="21"/>
      <c r="E143" s="20"/>
      <c r="F143" s="21"/>
      <c r="G143" s="175"/>
    </row>
    <row r="144" spans="1:7" ht="12.75">
      <c r="A144" s="37" t="s">
        <v>90</v>
      </c>
      <c r="B144" s="155">
        <v>20000</v>
      </c>
      <c r="C144" s="156">
        <v>10</v>
      </c>
      <c r="D144" s="21"/>
      <c r="E144" s="20"/>
      <c r="F144" s="21"/>
      <c r="G144" s="175"/>
    </row>
    <row r="145" spans="1:7" ht="12.75">
      <c r="A145" s="31" t="s">
        <v>100</v>
      </c>
      <c r="B145" s="155">
        <v>16000</v>
      </c>
      <c r="C145" s="156">
        <v>5</v>
      </c>
      <c r="D145" s="21"/>
      <c r="E145" s="20"/>
      <c r="F145" s="21"/>
      <c r="G145" s="175"/>
    </row>
    <row r="146" spans="1:7" ht="12.75">
      <c r="A146" s="31" t="s">
        <v>96</v>
      </c>
      <c r="B146" s="155">
        <v>131750</v>
      </c>
      <c r="C146" s="156">
        <v>45.7</v>
      </c>
      <c r="D146" s="21"/>
      <c r="E146" s="20"/>
      <c r="F146" s="21"/>
      <c r="G146" s="175"/>
    </row>
    <row r="147" spans="1:7" ht="12.75">
      <c r="A147" s="35" t="s">
        <v>102</v>
      </c>
      <c r="B147" s="202">
        <v>41600</v>
      </c>
      <c r="C147" s="203">
        <v>14</v>
      </c>
      <c r="D147" s="204"/>
      <c r="E147" s="205"/>
      <c r="F147" s="204"/>
      <c r="G147" s="206"/>
    </row>
    <row r="148" spans="1:7" ht="12.75">
      <c r="A148" s="29" t="s">
        <v>32</v>
      </c>
      <c r="B148" s="96">
        <f>SUM(B149:B152)</f>
        <v>60150</v>
      </c>
      <c r="C148" s="117">
        <f>SUM(C149:C152)</f>
        <v>23.2</v>
      </c>
      <c r="D148" s="14"/>
      <c r="E148" s="15"/>
      <c r="F148" s="14"/>
      <c r="G148" s="173"/>
    </row>
    <row r="149" spans="1:7" ht="12.75">
      <c r="A149" s="37" t="s">
        <v>85</v>
      </c>
      <c r="B149" s="155">
        <v>30000</v>
      </c>
      <c r="C149" s="156">
        <v>10</v>
      </c>
      <c r="D149" s="21"/>
      <c r="E149" s="20"/>
      <c r="F149" s="21"/>
      <c r="G149" s="175"/>
    </row>
    <row r="150" spans="1:7" ht="12.75">
      <c r="A150" s="37" t="s">
        <v>90</v>
      </c>
      <c r="B150" s="155">
        <v>21500</v>
      </c>
      <c r="C150" s="156">
        <v>11</v>
      </c>
      <c r="D150" s="21"/>
      <c r="E150" s="20"/>
      <c r="F150" s="21"/>
      <c r="G150" s="175"/>
    </row>
    <row r="151" spans="1:7" ht="12.75">
      <c r="A151" s="81" t="s">
        <v>100</v>
      </c>
      <c r="B151" s="219">
        <v>8400</v>
      </c>
      <c r="C151" s="220">
        <v>2</v>
      </c>
      <c r="D151" s="18"/>
      <c r="E151" s="221"/>
      <c r="F151" s="18"/>
      <c r="G151" s="174"/>
    </row>
    <row r="152" spans="1:7" ht="12.75">
      <c r="A152" s="40" t="s">
        <v>96</v>
      </c>
      <c r="B152" s="202">
        <v>250</v>
      </c>
      <c r="C152" s="203">
        <v>0.2</v>
      </c>
      <c r="D152" s="204"/>
      <c r="E152" s="205"/>
      <c r="F152" s="204"/>
      <c r="G152" s="206"/>
    </row>
    <row r="153" spans="1:8" ht="12.75">
      <c r="A153" s="41" t="s">
        <v>33</v>
      </c>
      <c r="B153" s="160">
        <f>SUM(B154:B155)</f>
        <v>142500</v>
      </c>
      <c r="C153" s="114">
        <f>SUM(C154:C155)</f>
        <v>65</v>
      </c>
      <c r="D153" s="14"/>
      <c r="E153" s="15"/>
      <c r="F153" s="14"/>
      <c r="G153" s="173"/>
      <c r="H153" s="1"/>
    </row>
    <row r="154" spans="1:8" ht="12.75">
      <c r="A154" s="26" t="s">
        <v>100</v>
      </c>
      <c r="B154" s="219">
        <v>92500</v>
      </c>
      <c r="C154" s="220">
        <v>55</v>
      </c>
      <c r="D154" s="18"/>
      <c r="E154" s="221"/>
      <c r="F154" s="18"/>
      <c r="G154" s="174"/>
      <c r="H154" s="1"/>
    </row>
    <row r="155" spans="1:8" ht="12.75">
      <c r="A155" s="37" t="s">
        <v>90</v>
      </c>
      <c r="B155" s="219">
        <v>50000</v>
      </c>
      <c r="C155" s="220">
        <v>10</v>
      </c>
      <c r="D155" s="18"/>
      <c r="E155" s="221"/>
      <c r="F155" s="18"/>
      <c r="G155" s="174"/>
      <c r="H155" s="1"/>
    </row>
    <row r="156" spans="1:7" ht="12.75">
      <c r="A156" s="85" t="s">
        <v>39</v>
      </c>
      <c r="B156" s="227">
        <f>B157+B159+B161+B164</f>
        <v>99420</v>
      </c>
      <c r="C156" s="228">
        <f>C157+C159+C161+C164</f>
        <v>6.3</v>
      </c>
      <c r="D156" s="216"/>
      <c r="E156" s="217"/>
      <c r="F156" s="216"/>
      <c r="G156" s="218"/>
    </row>
    <row r="157" spans="1:7" ht="12.75">
      <c r="A157" s="29" t="s">
        <v>44</v>
      </c>
      <c r="B157" s="96">
        <f>SUM(B158)</f>
        <v>10260</v>
      </c>
      <c r="C157" s="117">
        <f>SUM(C158)</f>
        <v>0.75</v>
      </c>
      <c r="D157" s="14"/>
      <c r="E157" s="15"/>
      <c r="F157" s="14"/>
      <c r="G157" s="173"/>
    </row>
    <row r="158" spans="1:7" ht="12.75">
      <c r="A158" s="39" t="s">
        <v>101</v>
      </c>
      <c r="B158" s="219">
        <v>10260</v>
      </c>
      <c r="C158" s="220">
        <v>0.75</v>
      </c>
      <c r="D158" s="18"/>
      <c r="E158" s="221"/>
      <c r="F158" s="18"/>
      <c r="G158" s="174"/>
    </row>
    <row r="159" spans="1:7" ht="12.75">
      <c r="A159" s="36" t="s">
        <v>34</v>
      </c>
      <c r="B159" s="95">
        <f>SUM(B160:B160)</f>
        <v>30000</v>
      </c>
      <c r="C159" s="119">
        <f>SUM(C160:C160)</f>
        <v>2</v>
      </c>
      <c r="D159" s="12"/>
      <c r="E159" s="13"/>
      <c r="F159" s="12"/>
      <c r="G159" s="172"/>
    </row>
    <row r="160" spans="1:7" ht="12.75">
      <c r="A160" s="192" t="s">
        <v>96</v>
      </c>
      <c r="B160" s="229">
        <v>30000</v>
      </c>
      <c r="C160" s="226">
        <v>2</v>
      </c>
      <c r="D160" s="230"/>
      <c r="E160" s="231"/>
      <c r="F160" s="230"/>
      <c r="G160" s="232"/>
    </row>
    <row r="161" spans="1:7" ht="12.75">
      <c r="A161" s="29" t="s">
        <v>99</v>
      </c>
      <c r="B161" s="96">
        <f>SUM(B162:B163)</f>
        <v>37000</v>
      </c>
      <c r="C161" s="117">
        <f>SUM(C162:C163)</f>
        <v>2.5</v>
      </c>
      <c r="D161" s="14"/>
      <c r="E161" s="15"/>
      <c r="F161" s="14"/>
      <c r="G161" s="173"/>
    </row>
    <row r="162" spans="1:7" ht="12.75">
      <c r="A162" s="143" t="s">
        <v>96</v>
      </c>
      <c r="B162" s="200">
        <v>32000</v>
      </c>
      <c r="C162" s="201">
        <v>2</v>
      </c>
      <c r="D162" s="14"/>
      <c r="E162" s="15"/>
      <c r="F162" s="14"/>
      <c r="G162" s="173"/>
    </row>
    <row r="163" spans="1:7" ht="12.75">
      <c r="A163" s="188" t="s">
        <v>90</v>
      </c>
      <c r="B163" s="155">
        <v>5000</v>
      </c>
      <c r="C163" s="156">
        <v>0.5</v>
      </c>
      <c r="D163" s="21"/>
      <c r="E163" s="20"/>
      <c r="F163" s="21"/>
      <c r="G163" s="175"/>
    </row>
    <row r="164" spans="1:7" ht="12.75">
      <c r="A164" s="44" t="s">
        <v>35</v>
      </c>
      <c r="B164" s="95">
        <f>SUM(B165:B166)</f>
        <v>22160</v>
      </c>
      <c r="C164" s="119">
        <f>SUM(C165:C166)</f>
        <v>1.05</v>
      </c>
      <c r="D164" s="12"/>
      <c r="E164" s="13"/>
      <c r="F164" s="12"/>
      <c r="G164" s="154"/>
    </row>
    <row r="165" spans="1:7" ht="12.75">
      <c r="A165" s="45" t="s">
        <v>90</v>
      </c>
      <c r="B165" s="155">
        <v>20000</v>
      </c>
      <c r="C165" s="156">
        <v>1</v>
      </c>
      <c r="D165" s="21"/>
      <c r="E165" s="20"/>
      <c r="F165" s="21"/>
      <c r="G165" s="175"/>
    </row>
    <row r="166" spans="1:7" ht="13.5" thickBot="1">
      <c r="A166" s="35" t="s">
        <v>101</v>
      </c>
      <c r="B166" s="233">
        <v>2160</v>
      </c>
      <c r="C166" s="234">
        <v>0.05</v>
      </c>
      <c r="D166" s="235"/>
      <c r="E166" s="236"/>
      <c r="F166" s="235"/>
      <c r="G166" s="237"/>
    </row>
    <row r="167" spans="1:8" ht="13.5" thickBot="1">
      <c r="A167" s="55" t="s">
        <v>15</v>
      </c>
      <c r="B167" s="238">
        <f aca="true" t="shared" si="1" ref="B167:G167">B156+B45+B12</f>
        <v>11820460</v>
      </c>
      <c r="C167" s="239">
        <f t="shared" si="1"/>
        <v>34891.555</v>
      </c>
      <c r="D167" s="238">
        <f t="shared" si="1"/>
        <v>0</v>
      </c>
      <c r="E167" s="238">
        <f t="shared" si="1"/>
        <v>0</v>
      </c>
      <c r="F167" s="238">
        <f t="shared" si="1"/>
        <v>0</v>
      </c>
      <c r="G167" s="178">
        <f t="shared" si="1"/>
        <v>0</v>
      </c>
      <c r="H167" s="28"/>
    </row>
    <row r="168" spans="1:7" ht="12.75">
      <c r="A168" s="363" t="s">
        <v>36</v>
      </c>
      <c r="B168" s="364"/>
      <c r="C168" s="364"/>
      <c r="D168" s="364"/>
      <c r="E168" s="364"/>
      <c r="F168" s="364"/>
      <c r="G168" s="365"/>
    </row>
    <row r="169" spans="1:7" ht="12.75">
      <c r="A169" s="194" t="s">
        <v>38</v>
      </c>
      <c r="B169" s="95">
        <f aca="true" t="shared" si="2" ref="B169:G169">B170+B174+B177+B179+B181+B185+B190+B195+B197+B199+B203+B207+B201+B188</f>
        <v>757062</v>
      </c>
      <c r="C169" s="240">
        <f t="shared" si="2"/>
        <v>0</v>
      </c>
      <c r="D169" s="197">
        <f t="shared" si="2"/>
        <v>0</v>
      </c>
      <c r="E169" s="198">
        <f t="shared" si="2"/>
        <v>0</v>
      </c>
      <c r="F169" s="197">
        <f t="shared" si="2"/>
        <v>0</v>
      </c>
      <c r="G169" s="218">
        <f t="shared" si="2"/>
        <v>868055</v>
      </c>
    </row>
    <row r="170" spans="1:10" ht="12.75">
      <c r="A170" s="32" t="s">
        <v>86</v>
      </c>
      <c r="B170" s="95">
        <f>SUM(B171:B173)</f>
        <v>132539</v>
      </c>
      <c r="C170" s="120"/>
      <c r="D170" s="12"/>
      <c r="E170" s="13"/>
      <c r="F170" s="12"/>
      <c r="G170" s="154">
        <f>SUM(G171:G173)</f>
        <v>138200</v>
      </c>
      <c r="H170" s="48"/>
      <c r="J170" s="16"/>
    </row>
    <row r="171" spans="1:8" ht="12.75">
      <c r="A171" s="133" t="s">
        <v>85</v>
      </c>
      <c r="B171" s="200">
        <v>110000</v>
      </c>
      <c r="C171" s="201"/>
      <c r="D171" s="14"/>
      <c r="E171" s="15"/>
      <c r="F171" s="14"/>
      <c r="G171" s="173">
        <v>110000</v>
      </c>
      <c r="H171" s="48"/>
    </row>
    <row r="172" spans="1:8" ht="12.75">
      <c r="A172" s="39" t="s">
        <v>90</v>
      </c>
      <c r="B172" s="200">
        <v>22400</v>
      </c>
      <c r="C172" s="201"/>
      <c r="D172" s="14"/>
      <c r="E172" s="15"/>
      <c r="F172" s="14"/>
      <c r="G172" s="173">
        <v>28000</v>
      </c>
      <c r="H172" s="48"/>
    </row>
    <row r="173" spans="1:8" ht="12.75">
      <c r="A173" s="35" t="s">
        <v>101</v>
      </c>
      <c r="B173" s="229">
        <v>139</v>
      </c>
      <c r="C173" s="226"/>
      <c r="D173" s="230"/>
      <c r="E173" s="231"/>
      <c r="F173" s="230"/>
      <c r="G173" s="232">
        <v>200</v>
      </c>
      <c r="H173" s="48"/>
    </row>
    <row r="174" spans="1:8" ht="12.75">
      <c r="A174" s="33" t="s">
        <v>87</v>
      </c>
      <c r="B174" s="96">
        <f>SUM(B175:B176)</f>
        <v>78200</v>
      </c>
      <c r="C174" s="117"/>
      <c r="D174" s="34"/>
      <c r="E174" s="47"/>
      <c r="F174" s="34"/>
      <c r="G174" s="169">
        <f>SUM(G175:G176)</f>
        <v>87000</v>
      </c>
      <c r="H174" s="48"/>
    </row>
    <row r="175" spans="1:8" ht="12.75">
      <c r="A175" s="133" t="s">
        <v>85</v>
      </c>
      <c r="B175" s="200">
        <v>40000</v>
      </c>
      <c r="C175" s="201"/>
      <c r="D175" s="14"/>
      <c r="E175" s="15"/>
      <c r="F175" s="14"/>
      <c r="G175" s="173">
        <v>40000</v>
      </c>
      <c r="H175" s="48"/>
    </row>
    <row r="176" spans="1:8" ht="12.75">
      <c r="A176" s="39" t="s">
        <v>90</v>
      </c>
      <c r="B176" s="200">
        <f>35200+3000</f>
        <v>38200</v>
      </c>
      <c r="C176" s="201"/>
      <c r="D176" s="14"/>
      <c r="E176" s="15"/>
      <c r="F176" s="14"/>
      <c r="G176" s="173">
        <f>44000+3000</f>
        <v>47000</v>
      </c>
      <c r="H176" s="48"/>
    </row>
    <row r="177" spans="1:8" ht="12.75">
      <c r="A177" s="32" t="s">
        <v>109</v>
      </c>
      <c r="B177" s="95">
        <f>B178</f>
        <v>1235</v>
      </c>
      <c r="C177" s="119"/>
      <c r="D177" s="30"/>
      <c r="E177" s="46"/>
      <c r="F177" s="30"/>
      <c r="G177" s="154">
        <f>G178</f>
        <v>1485</v>
      </c>
      <c r="H177" s="48"/>
    </row>
    <row r="178" spans="1:8" ht="12.75">
      <c r="A178" s="35" t="s">
        <v>101</v>
      </c>
      <c r="B178" s="202">
        <v>1235</v>
      </c>
      <c r="C178" s="203"/>
      <c r="D178" s="204"/>
      <c r="E178" s="205"/>
      <c r="F178" s="204"/>
      <c r="G178" s="206">
        <v>1485</v>
      </c>
      <c r="H178" s="48"/>
    </row>
    <row r="179" spans="1:8" ht="12.75">
      <c r="A179" s="33" t="s">
        <v>88</v>
      </c>
      <c r="B179" s="96">
        <f>B180</f>
        <v>31800</v>
      </c>
      <c r="C179" s="117"/>
      <c r="D179" s="34"/>
      <c r="E179" s="47"/>
      <c r="F179" s="34"/>
      <c r="G179" s="169">
        <f>G180</f>
        <v>39000</v>
      </c>
      <c r="H179" s="48"/>
    </row>
    <row r="180" spans="1:8" ht="12.75">
      <c r="A180" s="39" t="s">
        <v>90</v>
      </c>
      <c r="B180" s="219">
        <f>3000+28800</f>
        <v>31800</v>
      </c>
      <c r="C180" s="220"/>
      <c r="D180" s="18"/>
      <c r="E180" s="221"/>
      <c r="F180" s="18"/>
      <c r="G180" s="174">
        <f>3000+36000</f>
        <v>39000</v>
      </c>
      <c r="H180" s="48"/>
    </row>
    <row r="181" spans="1:8" ht="12.75">
      <c r="A181" s="32" t="s">
        <v>59</v>
      </c>
      <c r="B181" s="94">
        <f>SUM(B182:B184)</f>
        <v>12034</v>
      </c>
      <c r="C181" s="114"/>
      <c r="D181" s="114"/>
      <c r="E181" s="114"/>
      <c r="F181" s="114"/>
      <c r="G181" s="154">
        <f>SUM(G182:G184)</f>
        <v>14900</v>
      </c>
      <c r="H181" s="48"/>
    </row>
    <row r="182" spans="1:8" ht="12.75">
      <c r="A182" s="39" t="s">
        <v>90</v>
      </c>
      <c r="B182" s="200">
        <v>10400</v>
      </c>
      <c r="C182" s="201"/>
      <c r="D182" s="14"/>
      <c r="E182" s="15"/>
      <c r="F182" s="14"/>
      <c r="G182" s="173">
        <v>13000</v>
      </c>
      <c r="H182" s="48"/>
    </row>
    <row r="183" spans="1:8" ht="12.75">
      <c r="A183" s="31" t="s">
        <v>101</v>
      </c>
      <c r="B183" s="200">
        <v>634</v>
      </c>
      <c r="C183" s="201"/>
      <c r="D183" s="14"/>
      <c r="E183" s="15"/>
      <c r="F183" s="14"/>
      <c r="G183" s="173">
        <v>900</v>
      </c>
      <c r="H183" s="48"/>
    </row>
    <row r="184" spans="1:8" ht="12.75">
      <c r="A184" s="35" t="s">
        <v>102</v>
      </c>
      <c r="B184" s="229">
        <v>1000</v>
      </c>
      <c r="C184" s="226"/>
      <c r="D184" s="230"/>
      <c r="E184" s="231"/>
      <c r="F184" s="230"/>
      <c r="G184" s="232">
        <v>1000</v>
      </c>
      <c r="H184" s="48"/>
    </row>
    <row r="185" spans="1:8" ht="12.75">
      <c r="A185" s="33" t="s">
        <v>60</v>
      </c>
      <c r="B185" s="96">
        <f>SUM(B186:B187)</f>
        <v>4414</v>
      </c>
      <c r="C185" s="117"/>
      <c r="D185" s="34"/>
      <c r="E185" s="47"/>
      <c r="F185" s="34"/>
      <c r="G185" s="169">
        <f>SUM(G186:G187)</f>
        <v>5570</v>
      </c>
      <c r="H185" s="48"/>
    </row>
    <row r="186" spans="1:8" ht="12.75">
      <c r="A186" s="39" t="s">
        <v>90</v>
      </c>
      <c r="B186" s="97">
        <v>200</v>
      </c>
      <c r="C186" s="118"/>
      <c r="D186" s="24"/>
      <c r="E186" s="23"/>
      <c r="F186" s="24"/>
      <c r="G186" s="179">
        <v>300</v>
      </c>
      <c r="H186" s="48"/>
    </row>
    <row r="187" spans="1:8" ht="12.75">
      <c r="A187" s="35" t="s">
        <v>101</v>
      </c>
      <c r="B187" s="202">
        <v>4214</v>
      </c>
      <c r="C187" s="203"/>
      <c r="D187" s="204"/>
      <c r="E187" s="205"/>
      <c r="F187" s="204"/>
      <c r="G187" s="206">
        <v>5270</v>
      </c>
      <c r="H187" s="48"/>
    </row>
    <row r="188" spans="1:8" ht="12.75">
      <c r="A188" s="33" t="s">
        <v>130</v>
      </c>
      <c r="B188" s="96">
        <f>B189</f>
        <v>2000</v>
      </c>
      <c r="C188" s="117"/>
      <c r="D188" s="34"/>
      <c r="E188" s="47"/>
      <c r="F188" s="34"/>
      <c r="G188" s="169">
        <f>G189</f>
        <v>2000</v>
      </c>
      <c r="H188" s="48"/>
    </row>
    <row r="189" spans="1:8" ht="12.75">
      <c r="A189" s="39" t="s">
        <v>100</v>
      </c>
      <c r="B189" s="219">
        <v>2000</v>
      </c>
      <c r="C189" s="220"/>
      <c r="D189" s="18"/>
      <c r="E189" s="221"/>
      <c r="F189" s="18"/>
      <c r="G189" s="174">
        <v>2000</v>
      </c>
      <c r="H189" s="48"/>
    </row>
    <row r="190" spans="1:8" ht="12.75">
      <c r="A190" s="49" t="s">
        <v>61</v>
      </c>
      <c r="B190" s="98">
        <f>SUM(B191:B194)</f>
        <v>302755</v>
      </c>
      <c r="C190" s="123"/>
      <c r="D190" s="42"/>
      <c r="E190" s="50"/>
      <c r="F190" s="42"/>
      <c r="G190" s="176">
        <f>SUM(G191:G194)</f>
        <v>362100</v>
      </c>
      <c r="H190" s="48"/>
    </row>
    <row r="191" spans="1:8" ht="12.75">
      <c r="A191" s="31" t="s">
        <v>85</v>
      </c>
      <c r="B191" s="155">
        <v>55000</v>
      </c>
      <c r="C191" s="156"/>
      <c r="D191" s="21"/>
      <c r="E191" s="20"/>
      <c r="F191" s="21"/>
      <c r="G191" s="175">
        <v>55000</v>
      </c>
      <c r="H191" s="48"/>
    </row>
    <row r="192" spans="1:8" ht="12.75">
      <c r="A192" s="39" t="s">
        <v>90</v>
      </c>
      <c r="B192" s="97">
        <f>110000+60000+6000</f>
        <v>176000</v>
      </c>
      <c r="C192" s="118"/>
      <c r="D192" s="24"/>
      <c r="E192" s="23"/>
      <c r="F192" s="24"/>
      <c r="G192" s="179">
        <f>137500+85000+6000</f>
        <v>228500</v>
      </c>
      <c r="H192" s="48"/>
    </row>
    <row r="193" spans="1:8" ht="12.75">
      <c r="A193" s="31" t="s">
        <v>101</v>
      </c>
      <c r="B193" s="97">
        <v>28755</v>
      </c>
      <c r="C193" s="118"/>
      <c r="D193" s="24"/>
      <c r="E193" s="23"/>
      <c r="F193" s="24"/>
      <c r="G193" s="179">
        <v>35600</v>
      </c>
      <c r="H193" s="48"/>
    </row>
    <row r="194" spans="1:8" ht="12.75">
      <c r="A194" s="35" t="s">
        <v>102</v>
      </c>
      <c r="B194" s="202">
        <v>43000</v>
      </c>
      <c r="C194" s="203"/>
      <c r="D194" s="204"/>
      <c r="E194" s="205"/>
      <c r="F194" s="204"/>
      <c r="G194" s="206">
        <v>43000</v>
      </c>
      <c r="H194" s="48"/>
    </row>
    <row r="195" spans="1:8" s="54" customFormat="1" ht="12.75">
      <c r="A195" s="51" t="s">
        <v>93</v>
      </c>
      <c r="B195" s="99">
        <f>B196</f>
        <v>26400</v>
      </c>
      <c r="C195" s="122"/>
      <c r="D195" s="43"/>
      <c r="E195" s="52"/>
      <c r="F195" s="43"/>
      <c r="G195" s="177">
        <f>G196</f>
        <v>33000</v>
      </c>
      <c r="H195" s="53"/>
    </row>
    <row r="196" spans="1:8" ht="12.75">
      <c r="A196" s="39" t="s">
        <v>90</v>
      </c>
      <c r="B196" s="97">
        <v>26400</v>
      </c>
      <c r="C196" s="118"/>
      <c r="D196" s="24"/>
      <c r="E196" s="23"/>
      <c r="F196" s="24"/>
      <c r="G196" s="179">
        <v>33000</v>
      </c>
      <c r="H196" s="48"/>
    </row>
    <row r="197" spans="1:8" s="54" customFormat="1" ht="12.75">
      <c r="A197" s="49" t="s">
        <v>129</v>
      </c>
      <c r="B197" s="98">
        <f>B198</f>
        <v>28000</v>
      </c>
      <c r="C197" s="123"/>
      <c r="D197" s="42"/>
      <c r="E197" s="50"/>
      <c r="F197" s="42"/>
      <c r="G197" s="176">
        <f>G198</f>
        <v>35000</v>
      </c>
      <c r="H197" s="53"/>
    </row>
    <row r="198" spans="1:8" ht="12.75">
      <c r="A198" s="35" t="s">
        <v>90</v>
      </c>
      <c r="B198" s="202">
        <v>28000</v>
      </c>
      <c r="C198" s="203"/>
      <c r="D198" s="204"/>
      <c r="E198" s="205"/>
      <c r="F198" s="204"/>
      <c r="G198" s="206">
        <v>35000</v>
      </c>
      <c r="H198" s="48"/>
    </row>
    <row r="199" spans="1:8" s="54" customFormat="1" ht="12.75">
      <c r="A199" s="51" t="s">
        <v>94</v>
      </c>
      <c r="B199" s="99">
        <f>B200</f>
        <v>28000</v>
      </c>
      <c r="C199" s="122"/>
      <c r="D199" s="43"/>
      <c r="E199" s="52"/>
      <c r="F199" s="43"/>
      <c r="G199" s="177">
        <f>G200</f>
        <v>35000</v>
      </c>
      <c r="H199" s="53"/>
    </row>
    <row r="200" spans="1:8" ht="12.75">
      <c r="A200" s="35" t="s">
        <v>90</v>
      </c>
      <c r="B200" s="202">
        <v>28000</v>
      </c>
      <c r="C200" s="203"/>
      <c r="D200" s="204"/>
      <c r="E200" s="205"/>
      <c r="F200" s="204"/>
      <c r="G200" s="206">
        <v>35000</v>
      </c>
      <c r="H200" s="48"/>
    </row>
    <row r="201" spans="1:8" s="54" customFormat="1" ht="12.75">
      <c r="A201" s="32" t="s">
        <v>119</v>
      </c>
      <c r="B201" s="95">
        <f>SUM(B202)</f>
        <v>3000</v>
      </c>
      <c r="C201" s="119"/>
      <c r="D201" s="30"/>
      <c r="E201" s="46"/>
      <c r="F201" s="158"/>
      <c r="G201" s="154">
        <f>SUM(G202)</f>
        <v>3600</v>
      </c>
      <c r="H201" s="53"/>
    </row>
    <row r="202" spans="1:8" ht="12.75">
      <c r="A202" s="35" t="s">
        <v>101</v>
      </c>
      <c r="B202" s="202">
        <v>3000</v>
      </c>
      <c r="C202" s="203"/>
      <c r="D202" s="204"/>
      <c r="E202" s="205"/>
      <c r="F202" s="204"/>
      <c r="G202" s="206">
        <v>3600</v>
      </c>
      <c r="H202" s="48"/>
    </row>
    <row r="203" spans="1:8" ht="12.75">
      <c r="A203" s="51" t="s">
        <v>104</v>
      </c>
      <c r="B203" s="99">
        <f>SUM(B204:B206)</f>
        <v>23685</v>
      </c>
      <c r="C203" s="122"/>
      <c r="D203" s="43"/>
      <c r="E203" s="52"/>
      <c r="F203" s="43"/>
      <c r="G203" s="177">
        <f>SUM(G204:G206)</f>
        <v>28000</v>
      </c>
      <c r="H203" s="48"/>
    </row>
    <row r="204" spans="1:8" ht="12.75">
      <c r="A204" s="31" t="s">
        <v>90</v>
      </c>
      <c r="B204" s="155">
        <f>6800+2000</f>
        <v>8800</v>
      </c>
      <c r="C204" s="156"/>
      <c r="D204" s="21"/>
      <c r="E204" s="20"/>
      <c r="F204" s="21"/>
      <c r="G204" s="175">
        <f>8500+3000</f>
        <v>11500</v>
      </c>
      <c r="H204" s="48"/>
    </row>
    <row r="205" spans="1:8" ht="12.75">
      <c r="A205" s="39" t="s">
        <v>101</v>
      </c>
      <c r="B205" s="219">
        <v>6885</v>
      </c>
      <c r="C205" s="220"/>
      <c r="D205" s="18"/>
      <c r="E205" s="221"/>
      <c r="F205" s="18"/>
      <c r="G205" s="174">
        <v>8500</v>
      </c>
      <c r="H205" s="48"/>
    </row>
    <row r="206" spans="1:8" ht="12.75">
      <c r="A206" s="35" t="s">
        <v>102</v>
      </c>
      <c r="B206" s="241">
        <v>8000</v>
      </c>
      <c r="C206" s="242"/>
      <c r="D206" s="212"/>
      <c r="E206" s="212"/>
      <c r="F206" s="212"/>
      <c r="G206" s="213">
        <v>8000</v>
      </c>
      <c r="H206" s="48"/>
    </row>
    <row r="207" spans="1:8" ht="12.75">
      <c r="A207" s="32" t="s">
        <v>108</v>
      </c>
      <c r="B207" s="95">
        <f>SUM(B208)</f>
        <v>83000</v>
      </c>
      <c r="C207" s="120"/>
      <c r="D207" s="12"/>
      <c r="E207" s="13"/>
      <c r="F207" s="12"/>
      <c r="G207" s="154">
        <f>SUM(G208)</f>
        <v>83200</v>
      </c>
      <c r="H207" s="48"/>
    </row>
    <row r="208" spans="1:8" ht="13.5" thickBot="1">
      <c r="A208" s="35" t="s">
        <v>96</v>
      </c>
      <c r="B208" s="202">
        <v>83000</v>
      </c>
      <c r="C208" s="203"/>
      <c r="D208" s="204"/>
      <c r="E208" s="205"/>
      <c r="F208" s="204"/>
      <c r="G208" s="206">
        <v>83200</v>
      </c>
      <c r="H208" s="48"/>
    </row>
    <row r="209" spans="1:7" ht="13.5" thickBot="1">
      <c r="A209" s="243" t="s">
        <v>15</v>
      </c>
      <c r="B209" s="244">
        <f aca="true" t="shared" si="3" ref="B209:G209">B169</f>
        <v>757062</v>
      </c>
      <c r="C209" s="124">
        <f t="shared" si="3"/>
        <v>0</v>
      </c>
      <c r="D209" s="57">
        <f t="shared" si="3"/>
        <v>0</v>
      </c>
      <c r="E209" s="56">
        <f t="shared" si="3"/>
        <v>0</v>
      </c>
      <c r="F209" s="57">
        <f t="shared" si="3"/>
        <v>0</v>
      </c>
      <c r="G209" s="178">
        <f t="shared" si="3"/>
        <v>868055</v>
      </c>
    </row>
    <row r="210" spans="1:7" ht="13.5" thickBot="1">
      <c r="A210" s="363" t="s">
        <v>50</v>
      </c>
      <c r="B210" s="364"/>
      <c r="C210" s="364"/>
      <c r="D210" s="364"/>
      <c r="E210" s="364"/>
      <c r="F210" s="364"/>
      <c r="G210" s="365"/>
    </row>
    <row r="211" spans="1:7" ht="13.5" thickBot="1">
      <c r="A211" s="366" t="s">
        <v>51</v>
      </c>
      <c r="B211" s="367"/>
      <c r="C211" s="367"/>
      <c r="D211" s="367"/>
      <c r="E211" s="367"/>
      <c r="F211" s="367"/>
      <c r="G211" s="368"/>
    </row>
    <row r="212" spans="1:7" ht="13.5" thickBot="1">
      <c r="A212" s="55"/>
      <c r="B212" s="100"/>
      <c r="C212" s="124"/>
      <c r="D212" s="57"/>
      <c r="E212" s="56"/>
      <c r="F212" s="57"/>
      <c r="G212" s="178"/>
    </row>
    <row r="213" spans="1:7" ht="12.75">
      <c r="A213" s="363" t="s">
        <v>52</v>
      </c>
      <c r="B213" s="364"/>
      <c r="C213" s="364"/>
      <c r="D213" s="364"/>
      <c r="E213" s="364"/>
      <c r="F213" s="364"/>
      <c r="G213" s="365"/>
    </row>
    <row r="214" spans="1:7" ht="12.75">
      <c r="A214" s="245" t="s">
        <v>37</v>
      </c>
      <c r="B214" s="246">
        <f>B215</f>
        <v>50000</v>
      </c>
      <c r="C214" s="247"/>
      <c r="D214" s="248"/>
      <c r="E214" s="249">
        <f>E215</f>
        <v>50000</v>
      </c>
      <c r="F214" s="250"/>
      <c r="G214" s="251"/>
    </row>
    <row r="215" spans="1:7" ht="12.75">
      <c r="A215" s="58" t="s">
        <v>12</v>
      </c>
      <c r="B215" s="96">
        <f>SUM(B216)</f>
        <v>50000</v>
      </c>
      <c r="C215" s="117"/>
      <c r="D215" s="34"/>
      <c r="E215" s="47">
        <f>SUM(E216)</f>
        <v>50000</v>
      </c>
      <c r="F215" s="14"/>
      <c r="G215" s="173"/>
    </row>
    <row r="216" spans="1:7" ht="12.75">
      <c r="A216" s="31" t="s">
        <v>101</v>
      </c>
      <c r="B216" s="97">
        <v>50000</v>
      </c>
      <c r="C216" s="118"/>
      <c r="D216" s="24"/>
      <c r="E216" s="23">
        <v>50000</v>
      </c>
      <c r="F216" s="24"/>
      <c r="G216" s="179"/>
    </row>
    <row r="217" spans="1:7" s="54" customFormat="1" ht="13.5" thickBot="1">
      <c r="A217" s="252" t="s">
        <v>15</v>
      </c>
      <c r="B217" s="253">
        <f>SUM(B214)</f>
        <v>50000</v>
      </c>
      <c r="C217" s="254"/>
      <c r="D217" s="255"/>
      <c r="E217" s="256">
        <f>SUM(E214)</f>
        <v>50000</v>
      </c>
      <c r="F217" s="255"/>
      <c r="G217" s="257"/>
    </row>
    <row r="218" spans="1:7" ht="12.75">
      <c r="A218" s="363" t="s">
        <v>53</v>
      </c>
      <c r="B218" s="364"/>
      <c r="C218" s="364"/>
      <c r="D218" s="364"/>
      <c r="E218" s="364"/>
      <c r="F218" s="364"/>
      <c r="G218" s="365"/>
    </row>
    <row r="219" spans="1:7" ht="12.75">
      <c r="A219" s="258" t="s">
        <v>37</v>
      </c>
      <c r="B219" s="259">
        <f>B220+B222+B226+B229</f>
        <v>301000</v>
      </c>
      <c r="C219" s="247">
        <f>C220+C222+C226+C229</f>
        <v>38.5</v>
      </c>
      <c r="D219" s="250"/>
      <c r="E219" s="260"/>
      <c r="F219" s="250"/>
      <c r="G219" s="251"/>
    </row>
    <row r="220" spans="1:7" ht="12.75">
      <c r="A220" s="59" t="s">
        <v>111</v>
      </c>
      <c r="B220" s="101">
        <f>SUM(B221)</f>
        <v>10000</v>
      </c>
      <c r="C220" s="125">
        <f>SUM(C221)</f>
        <v>0.5</v>
      </c>
      <c r="D220" s="21"/>
      <c r="E220" s="20"/>
      <c r="F220" s="21"/>
      <c r="G220" s="175"/>
    </row>
    <row r="221" spans="1:7" ht="12.75">
      <c r="A221" s="35" t="s">
        <v>102</v>
      </c>
      <c r="B221" s="202">
        <v>10000</v>
      </c>
      <c r="C221" s="203">
        <v>0.5</v>
      </c>
      <c r="D221" s="204"/>
      <c r="E221" s="205"/>
      <c r="F221" s="204"/>
      <c r="G221" s="206"/>
    </row>
    <row r="222" spans="1:7" ht="12.75">
      <c r="A222" s="33" t="s">
        <v>3</v>
      </c>
      <c r="B222" s="160">
        <f>SUM(B223:B225)</f>
        <v>160000</v>
      </c>
      <c r="C222" s="114">
        <f>SUM(C223:C225)</f>
        <v>13</v>
      </c>
      <c r="D222" s="14"/>
      <c r="E222" s="15"/>
      <c r="F222" s="14"/>
      <c r="G222" s="173"/>
    </row>
    <row r="223" spans="1:7" ht="12.75">
      <c r="A223" s="31" t="s">
        <v>90</v>
      </c>
      <c r="B223" s="155">
        <v>56000</v>
      </c>
      <c r="C223" s="159">
        <v>7</v>
      </c>
      <c r="D223" s="21"/>
      <c r="E223" s="20"/>
      <c r="F223" s="21"/>
      <c r="G223" s="175"/>
    </row>
    <row r="224" spans="1:7" ht="12.75">
      <c r="A224" s="135" t="s">
        <v>101</v>
      </c>
      <c r="B224" s="219">
        <v>54000</v>
      </c>
      <c r="C224" s="220">
        <v>2</v>
      </c>
      <c r="D224" s="18"/>
      <c r="E224" s="221"/>
      <c r="F224" s="18"/>
      <c r="G224" s="174"/>
    </row>
    <row r="225" spans="1:7" ht="12.75">
      <c r="A225" s="39" t="s">
        <v>102</v>
      </c>
      <c r="B225" s="97">
        <v>50000</v>
      </c>
      <c r="C225" s="118">
        <v>4</v>
      </c>
      <c r="D225" s="24"/>
      <c r="E225" s="23"/>
      <c r="F225" s="24"/>
      <c r="G225" s="179"/>
    </row>
    <row r="226" spans="1:7" ht="12.75">
      <c r="A226" s="25" t="s">
        <v>7</v>
      </c>
      <c r="B226" s="94">
        <f>SUM(B227:B228)</f>
        <v>130000</v>
      </c>
      <c r="C226" s="119">
        <f>SUM(C227:C228)</f>
        <v>24</v>
      </c>
      <c r="D226" s="12"/>
      <c r="E226" s="13"/>
      <c r="F226" s="12"/>
      <c r="G226" s="172"/>
    </row>
    <row r="227" spans="1:7" ht="12.75">
      <c r="A227" s="81" t="s">
        <v>101</v>
      </c>
      <c r="B227" s="261">
        <v>30000</v>
      </c>
      <c r="C227" s="220">
        <v>10</v>
      </c>
      <c r="D227" s="18"/>
      <c r="E227" s="221"/>
      <c r="F227" s="18"/>
      <c r="G227" s="174"/>
    </row>
    <row r="228" spans="1:7" ht="12.75">
      <c r="A228" s="35" t="s">
        <v>102</v>
      </c>
      <c r="B228" s="202">
        <v>100000</v>
      </c>
      <c r="C228" s="203">
        <v>14</v>
      </c>
      <c r="D228" s="204"/>
      <c r="E228" s="205"/>
      <c r="F228" s="204"/>
      <c r="G228" s="206"/>
    </row>
    <row r="229" spans="1:7" ht="12.75">
      <c r="A229" s="32" t="s">
        <v>8</v>
      </c>
      <c r="B229" s="95">
        <f>B230</f>
        <v>1000</v>
      </c>
      <c r="C229" s="119">
        <f>C230</f>
        <v>1</v>
      </c>
      <c r="D229" s="12"/>
      <c r="E229" s="13"/>
      <c r="F229" s="12"/>
      <c r="G229" s="172"/>
    </row>
    <row r="230" spans="1:7" ht="13.5" thickBot="1">
      <c r="A230" s="40" t="s">
        <v>102</v>
      </c>
      <c r="B230" s="202">
        <v>1000</v>
      </c>
      <c r="C230" s="203">
        <v>1</v>
      </c>
      <c r="D230" s="204"/>
      <c r="E230" s="205"/>
      <c r="F230" s="204"/>
      <c r="G230" s="206"/>
    </row>
    <row r="231" spans="1:8" ht="13.5" thickBot="1">
      <c r="A231" s="262" t="s">
        <v>15</v>
      </c>
      <c r="B231" s="244">
        <f>SUM(B219)</f>
        <v>301000</v>
      </c>
      <c r="C231" s="124">
        <f>SUM(C219)</f>
        <v>38.5</v>
      </c>
      <c r="D231" s="57"/>
      <c r="E231" s="56"/>
      <c r="F231" s="57"/>
      <c r="G231" s="178"/>
      <c r="H231" s="28"/>
    </row>
    <row r="232" spans="1:8" ht="12.75">
      <c r="A232" s="363" t="s">
        <v>75</v>
      </c>
      <c r="B232" s="364"/>
      <c r="C232" s="364"/>
      <c r="D232" s="364"/>
      <c r="E232" s="364"/>
      <c r="F232" s="364"/>
      <c r="G232" s="365"/>
      <c r="H232" s="28"/>
    </row>
    <row r="233" spans="1:8" s="28" customFormat="1" ht="12.75">
      <c r="A233" s="245" t="s">
        <v>37</v>
      </c>
      <c r="B233" s="195">
        <f>B236+B244+B250+B252+B254+B246+B256+B240+B242+B248+B258+B234+B238</f>
        <v>928750</v>
      </c>
      <c r="C233" s="263">
        <f>C236+C244+C250+C252+C254+C246+C256+C240+C242+C248+C258+C234+C238</f>
        <v>11.700000000000001</v>
      </c>
      <c r="D233" s="263">
        <f>D236+D244+D250+D252+D254+D246+D256+D240+D242+D248+D258+D234</f>
        <v>0</v>
      </c>
      <c r="E233" s="264">
        <f>E236+E244+E250+E252+E254+E246+E256+E240+E242+E248+E258+E234</f>
        <v>0</v>
      </c>
      <c r="F233" s="263">
        <f>F236+F244+F250+F252+F254+F246+F256+F240+F242+F248+F258+F234</f>
        <v>0</v>
      </c>
      <c r="G233" s="265">
        <f>G236+G244+G250+G252+G254+G246+G256+G240+G242+G248+G258+G234</f>
        <v>0</v>
      </c>
      <c r="H233" s="2"/>
    </row>
    <row r="234" spans="1:8" s="28" customFormat="1" ht="12.75">
      <c r="A234" s="32" t="s">
        <v>146</v>
      </c>
      <c r="B234" s="95">
        <f>SUM(B235)</f>
        <v>1200</v>
      </c>
      <c r="C234" s="119">
        <f>SUM(C235)</f>
        <v>0.1</v>
      </c>
      <c r="D234" s="12"/>
      <c r="E234" s="13"/>
      <c r="F234" s="12"/>
      <c r="G234" s="172"/>
      <c r="H234" s="2"/>
    </row>
    <row r="235" spans="1:8" s="28" customFormat="1" ht="12.75">
      <c r="A235" s="35" t="s">
        <v>101</v>
      </c>
      <c r="B235" s="202">
        <v>1200</v>
      </c>
      <c r="C235" s="203">
        <v>0.1</v>
      </c>
      <c r="D235" s="204"/>
      <c r="E235" s="205"/>
      <c r="F235" s="204"/>
      <c r="G235" s="206"/>
      <c r="H235" s="2"/>
    </row>
    <row r="236" spans="1:8" s="28" customFormat="1" ht="12.75">
      <c r="A236" s="32" t="s">
        <v>4</v>
      </c>
      <c r="B236" s="95">
        <f>SUM(B237)</f>
        <v>5000</v>
      </c>
      <c r="C236" s="119">
        <f>SUM(C237)</f>
        <v>0.2</v>
      </c>
      <c r="D236" s="12"/>
      <c r="E236" s="13"/>
      <c r="F236" s="12"/>
      <c r="G236" s="172"/>
      <c r="H236" s="2"/>
    </row>
    <row r="237" spans="1:8" s="28" customFormat="1" ht="12.75">
      <c r="A237" s="35" t="s">
        <v>96</v>
      </c>
      <c r="B237" s="202">
        <v>5000</v>
      </c>
      <c r="C237" s="203">
        <v>0.2</v>
      </c>
      <c r="D237" s="204"/>
      <c r="E237" s="205"/>
      <c r="F237" s="204"/>
      <c r="G237" s="206"/>
      <c r="H237" s="2"/>
    </row>
    <row r="238" spans="1:8" s="28" customFormat="1" ht="12.75">
      <c r="A238" s="32" t="s">
        <v>55</v>
      </c>
      <c r="B238" s="95">
        <f>SUM(B239)</f>
        <v>14000</v>
      </c>
      <c r="C238" s="119">
        <f>SUM(C239)</f>
        <v>2</v>
      </c>
      <c r="D238" s="12"/>
      <c r="E238" s="13"/>
      <c r="F238" s="12"/>
      <c r="G238" s="172"/>
      <c r="H238" s="2"/>
    </row>
    <row r="239" spans="1:8" s="28" customFormat="1" ht="12.75">
      <c r="A239" s="35" t="s">
        <v>101</v>
      </c>
      <c r="B239" s="202">
        <v>14000</v>
      </c>
      <c r="C239" s="203">
        <v>2</v>
      </c>
      <c r="D239" s="204"/>
      <c r="E239" s="205"/>
      <c r="F239" s="204"/>
      <c r="G239" s="206"/>
      <c r="H239" s="2"/>
    </row>
    <row r="240" spans="1:8" s="28" customFormat="1" ht="12.75">
      <c r="A240" s="32" t="s">
        <v>7</v>
      </c>
      <c r="B240" s="95">
        <f>SUM(B241)</f>
        <v>2800</v>
      </c>
      <c r="C240" s="119">
        <f>SUM(C241)</f>
        <v>1</v>
      </c>
      <c r="D240" s="12"/>
      <c r="E240" s="13"/>
      <c r="F240" s="12"/>
      <c r="G240" s="172"/>
      <c r="H240" s="2"/>
    </row>
    <row r="241" spans="1:8" s="28" customFormat="1" ht="12.75">
      <c r="A241" s="35" t="s">
        <v>96</v>
      </c>
      <c r="B241" s="202">
        <v>2800</v>
      </c>
      <c r="C241" s="203">
        <v>1</v>
      </c>
      <c r="D241" s="204"/>
      <c r="E241" s="205"/>
      <c r="F241" s="204"/>
      <c r="G241" s="206"/>
      <c r="H241" s="2"/>
    </row>
    <row r="242" spans="1:8" s="28" customFormat="1" ht="12.75">
      <c r="A242" s="32" t="s">
        <v>8</v>
      </c>
      <c r="B242" s="95">
        <f>SUM(B243)</f>
        <v>1700</v>
      </c>
      <c r="C242" s="119">
        <f>SUM(C243)</f>
        <v>1</v>
      </c>
      <c r="D242" s="12"/>
      <c r="E242" s="13"/>
      <c r="F242" s="12"/>
      <c r="G242" s="172"/>
      <c r="H242" s="2"/>
    </row>
    <row r="243" spans="1:8" s="28" customFormat="1" ht="12.75">
      <c r="A243" s="35" t="s">
        <v>96</v>
      </c>
      <c r="B243" s="202">
        <v>1700</v>
      </c>
      <c r="C243" s="203">
        <v>1</v>
      </c>
      <c r="D243" s="204"/>
      <c r="E243" s="205"/>
      <c r="F243" s="204"/>
      <c r="G243" s="206"/>
      <c r="H243" s="2"/>
    </row>
    <row r="244" spans="1:8" s="28" customFormat="1" ht="12.75">
      <c r="A244" s="32" t="s">
        <v>9</v>
      </c>
      <c r="B244" s="95">
        <f>SUM(B245:B245)</f>
        <v>38200</v>
      </c>
      <c r="C244" s="119">
        <f>SUM(C245:C245)</f>
        <v>1.8</v>
      </c>
      <c r="D244" s="12"/>
      <c r="E244" s="13"/>
      <c r="F244" s="12"/>
      <c r="G244" s="172"/>
      <c r="H244" s="2"/>
    </row>
    <row r="245" spans="1:8" s="28" customFormat="1" ht="12.75">
      <c r="A245" s="135" t="s">
        <v>96</v>
      </c>
      <c r="B245" s="219">
        <v>38200</v>
      </c>
      <c r="C245" s="220">
        <v>1.8</v>
      </c>
      <c r="D245" s="18"/>
      <c r="E245" s="221"/>
      <c r="F245" s="18"/>
      <c r="G245" s="174"/>
      <c r="H245" s="2"/>
    </row>
    <row r="246" spans="1:8" s="28" customFormat="1" ht="12.75">
      <c r="A246" s="25" t="s">
        <v>10</v>
      </c>
      <c r="B246" s="95">
        <f>SUM(B247:B247)</f>
        <v>44000</v>
      </c>
      <c r="C246" s="119">
        <f>SUM(C247:C247)</f>
        <v>1.3</v>
      </c>
      <c r="D246" s="12"/>
      <c r="E246" s="13"/>
      <c r="F246" s="12"/>
      <c r="G246" s="172"/>
      <c r="H246" s="2"/>
    </row>
    <row r="247" spans="1:8" s="28" customFormat="1" ht="12.75">
      <c r="A247" s="81" t="s">
        <v>96</v>
      </c>
      <c r="B247" s="219">
        <v>44000</v>
      </c>
      <c r="C247" s="220">
        <v>1.3</v>
      </c>
      <c r="D247" s="18"/>
      <c r="E247" s="221"/>
      <c r="F247" s="18"/>
      <c r="G247" s="174"/>
      <c r="H247" s="2"/>
    </row>
    <row r="248" spans="1:8" s="28" customFormat="1" ht="12.75">
      <c r="A248" s="32" t="s">
        <v>97</v>
      </c>
      <c r="B248" s="95">
        <f>SUM(B249)</f>
        <v>3000</v>
      </c>
      <c r="C248" s="119"/>
      <c r="D248" s="12"/>
      <c r="E248" s="13"/>
      <c r="F248" s="12"/>
      <c r="G248" s="154">
        <f>SUM(G249)</f>
        <v>0</v>
      </c>
      <c r="H248" s="2"/>
    </row>
    <row r="249" spans="1:8" s="28" customFormat="1" ht="12.75">
      <c r="A249" s="35" t="s">
        <v>96</v>
      </c>
      <c r="B249" s="202">
        <v>3000</v>
      </c>
      <c r="C249" s="203">
        <v>0.1</v>
      </c>
      <c r="D249" s="204"/>
      <c r="E249" s="205"/>
      <c r="F249" s="204"/>
      <c r="G249" s="206"/>
      <c r="H249" s="2"/>
    </row>
    <row r="250" spans="1:8" s="28" customFormat="1" ht="12.75">
      <c r="A250" s="32" t="s">
        <v>62</v>
      </c>
      <c r="B250" s="95">
        <f>SUM(B251:B251)</f>
        <v>335000</v>
      </c>
      <c r="C250" s="119">
        <f>SUM(C251:C251)</f>
        <v>1.5</v>
      </c>
      <c r="D250" s="12"/>
      <c r="E250" s="13"/>
      <c r="F250" s="12"/>
      <c r="G250" s="172"/>
      <c r="H250" s="2"/>
    </row>
    <row r="251" spans="1:8" s="28" customFormat="1" ht="12.75">
      <c r="A251" s="135" t="s">
        <v>96</v>
      </c>
      <c r="B251" s="219">
        <v>335000</v>
      </c>
      <c r="C251" s="220">
        <v>1.5</v>
      </c>
      <c r="D251" s="18"/>
      <c r="E251" s="221"/>
      <c r="F251" s="18"/>
      <c r="G251" s="174"/>
      <c r="H251" s="2"/>
    </row>
    <row r="252" spans="1:8" s="28" customFormat="1" ht="12.75">
      <c r="A252" s="32" t="s">
        <v>42</v>
      </c>
      <c r="B252" s="95">
        <f>SUM(B253:B253)</f>
        <v>403000</v>
      </c>
      <c r="C252" s="119">
        <f>SUM(C253:C253)</f>
        <v>1</v>
      </c>
      <c r="D252" s="30"/>
      <c r="E252" s="46"/>
      <c r="F252" s="30"/>
      <c r="G252" s="154">
        <f>SUM(G253:G253)</f>
        <v>0</v>
      </c>
      <c r="H252" s="2"/>
    </row>
    <row r="253" spans="1:8" s="28" customFormat="1" ht="12.75">
      <c r="A253" s="35" t="s">
        <v>96</v>
      </c>
      <c r="B253" s="202">
        <v>403000</v>
      </c>
      <c r="C253" s="203">
        <v>1</v>
      </c>
      <c r="D253" s="204"/>
      <c r="E253" s="205"/>
      <c r="F253" s="204"/>
      <c r="G253" s="206"/>
      <c r="H253" s="2"/>
    </row>
    <row r="254" spans="1:8" ht="12.75">
      <c r="A254" s="33" t="s">
        <v>43</v>
      </c>
      <c r="B254" s="96">
        <f>B255</f>
        <v>2350</v>
      </c>
      <c r="C254" s="117">
        <f>C255</f>
        <v>0.05</v>
      </c>
      <c r="D254" s="14"/>
      <c r="E254" s="15"/>
      <c r="F254" s="14"/>
      <c r="G254" s="173"/>
      <c r="H254" s="28"/>
    </row>
    <row r="255" spans="1:8" ht="12.75">
      <c r="A255" s="31" t="s">
        <v>101</v>
      </c>
      <c r="B255" s="200">
        <v>2350</v>
      </c>
      <c r="C255" s="203">
        <v>0.05</v>
      </c>
      <c r="D255" s="14"/>
      <c r="E255" s="15"/>
      <c r="F255" s="14"/>
      <c r="G255" s="173"/>
      <c r="H255" s="28"/>
    </row>
    <row r="256" spans="1:8" ht="12.75">
      <c r="A256" s="25" t="s">
        <v>14</v>
      </c>
      <c r="B256" s="95">
        <f>SUM(B257:B257)</f>
        <v>76000</v>
      </c>
      <c r="C256" s="117">
        <f>SUM(C257:C257)</f>
        <v>1.7</v>
      </c>
      <c r="D256" s="12"/>
      <c r="E256" s="13"/>
      <c r="F256" s="12"/>
      <c r="G256" s="172">
        <f>SUM(G257:G257)</f>
        <v>0</v>
      </c>
      <c r="H256" s="28"/>
    </row>
    <row r="257" spans="1:8" ht="12.75">
      <c r="A257" s="37" t="s">
        <v>96</v>
      </c>
      <c r="B257" s="155">
        <v>76000</v>
      </c>
      <c r="C257" s="156">
        <v>1.7</v>
      </c>
      <c r="D257" s="21"/>
      <c r="E257" s="20"/>
      <c r="F257" s="21"/>
      <c r="G257" s="175"/>
      <c r="H257" s="28"/>
    </row>
    <row r="258" spans="1:8" ht="12.75">
      <c r="A258" s="32" t="s">
        <v>120</v>
      </c>
      <c r="B258" s="95">
        <f>SUM(B259)</f>
        <v>2500</v>
      </c>
      <c r="C258" s="161">
        <f>SUM(C259)</f>
        <v>0.05</v>
      </c>
      <c r="D258" s="12"/>
      <c r="E258" s="13"/>
      <c r="F258" s="12"/>
      <c r="G258" s="172"/>
      <c r="H258" s="28"/>
    </row>
    <row r="259" spans="1:8" ht="12.75">
      <c r="A259" s="35" t="s">
        <v>101</v>
      </c>
      <c r="B259" s="266">
        <v>2500</v>
      </c>
      <c r="C259" s="203">
        <v>0.05</v>
      </c>
      <c r="D259" s="204"/>
      <c r="E259" s="205"/>
      <c r="F259" s="204"/>
      <c r="G259" s="206"/>
      <c r="H259" s="28"/>
    </row>
    <row r="260" spans="1:7" ht="12.75">
      <c r="A260" s="194" t="s">
        <v>38</v>
      </c>
      <c r="B260" s="267">
        <f>B282+B261+B266+B276+B272+B264+B270+B278+B285+B287+B268+B274+B280</f>
        <v>82460</v>
      </c>
      <c r="C260" s="268">
        <f>C282+C261+C266+C276+C272+C264+C270+C278+C285+C287+C268+C274+C280</f>
        <v>84.14999999999999</v>
      </c>
      <c r="D260" s="197">
        <f>D282+D261+D266+D276+D272+D264+D270+D278+D285+D287+D268</f>
        <v>0</v>
      </c>
      <c r="E260" s="198">
        <f>E282+E261+E266+E276+E272+E264+E270+E278+E285+E287+E268</f>
        <v>0</v>
      </c>
      <c r="F260" s="197">
        <f>F282+F261+F266+F276+F272+F264+F270+F278+F285+F287+F268</f>
        <v>0</v>
      </c>
      <c r="G260" s="199">
        <f>G282+G261+G266+G276+G272+G264+G270+G278+G285+G287+G268</f>
        <v>0</v>
      </c>
    </row>
    <row r="261" spans="1:7" ht="12.75">
      <c r="A261" s="32" t="s">
        <v>91</v>
      </c>
      <c r="B261" s="102">
        <f>SUM(B262:B263)</f>
        <v>9500</v>
      </c>
      <c r="C261" s="126">
        <f>SUM(C262:C263)</f>
        <v>0.9500000000000001</v>
      </c>
      <c r="D261" s="60"/>
      <c r="E261" s="61"/>
      <c r="F261" s="60"/>
      <c r="G261" s="269"/>
    </row>
    <row r="262" spans="1:7" ht="12.75">
      <c r="A262" s="135" t="s">
        <v>96</v>
      </c>
      <c r="B262" s="270">
        <v>8000</v>
      </c>
      <c r="C262" s="271">
        <v>0.8</v>
      </c>
      <c r="D262" s="272"/>
      <c r="E262" s="273"/>
      <c r="F262" s="272"/>
      <c r="G262" s="274"/>
    </row>
    <row r="263" spans="1:7" ht="12.75">
      <c r="A263" s="35" t="s">
        <v>101</v>
      </c>
      <c r="B263" s="229">
        <v>1500</v>
      </c>
      <c r="C263" s="226">
        <v>0.15</v>
      </c>
      <c r="D263" s="275"/>
      <c r="E263" s="276"/>
      <c r="F263" s="275"/>
      <c r="G263" s="213"/>
    </row>
    <row r="264" spans="1:7" ht="12.75">
      <c r="A264" s="32" t="s">
        <v>24</v>
      </c>
      <c r="B264" s="95">
        <f>SUM(B265)</f>
        <v>6800</v>
      </c>
      <c r="C264" s="119">
        <f>SUM(C265)</f>
        <v>70</v>
      </c>
      <c r="D264" s="12"/>
      <c r="E264" s="13"/>
      <c r="F264" s="12"/>
      <c r="G264" s="154"/>
    </row>
    <row r="265" spans="1:7" ht="12.75">
      <c r="A265" s="35" t="s">
        <v>96</v>
      </c>
      <c r="B265" s="202">
        <v>6800</v>
      </c>
      <c r="C265" s="203">
        <v>70</v>
      </c>
      <c r="D265" s="204"/>
      <c r="E265" s="205"/>
      <c r="F265" s="204"/>
      <c r="G265" s="206"/>
    </row>
    <row r="266" spans="1:7" ht="12.75">
      <c r="A266" s="32" t="s">
        <v>23</v>
      </c>
      <c r="B266" s="95">
        <f>SUM(B267:B267)</f>
        <v>400</v>
      </c>
      <c r="C266" s="119">
        <f>SUM(C267:C267)</f>
        <v>2</v>
      </c>
      <c r="D266" s="68"/>
      <c r="E266" s="277"/>
      <c r="F266" s="68"/>
      <c r="G266" s="170"/>
    </row>
    <row r="267" spans="1:7" ht="12.75">
      <c r="A267" s="135" t="s">
        <v>96</v>
      </c>
      <c r="B267" s="219">
        <v>400</v>
      </c>
      <c r="C267" s="220">
        <v>2</v>
      </c>
      <c r="D267" s="272"/>
      <c r="E267" s="273"/>
      <c r="F267" s="272"/>
      <c r="G267" s="274"/>
    </row>
    <row r="268" spans="1:7" ht="12.75">
      <c r="A268" s="32" t="s">
        <v>115</v>
      </c>
      <c r="B268" s="95">
        <f>SUM(B269)</f>
        <v>1000</v>
      </c>
      <c r="C268" s="119">
        <f>SUM(C269)</f>
        <v>0.3</v>
      </c>
      <c r="D268" s="12"/>
      <c r="E268" s="13"/>
      <c r="F268" s="12"/>
      <c r="G268" s="154"/>
    </row>
    <row r="269" spans="1:7" ht="12.75">
      <c r="A269" s="35" t="s">
        <v>96</v>
      </c>
      <c r="B269" s="202">
        <v>1000</v>
      </c>
      <c r="C269" s="203">
        <v>0.3</v>
      </c>
      <c r="D269" s="204"/>
      <c r="E269" s="205"/>
      <c r="F269" s="204"/>
      <c r="G269" s="206"/>
    </row>
    <row r="270" spans="1:7" ht="12.75">
      <c r="A270" s="32" t="s">
        <v>26</v>
      </c>
      <c r="B270" s="95">
        <f>SUM(B271)</f>
        <v>750</v>
      </c>
      <c r="C270" s="119">
        <f>SUM(C271)</f>
        <v>0.3</v>
      </c>
      <c r="D270" s="12"/>
      <c r="E270" s="13"/>
      <c r="F270" s="12"/>
      <c r="G270" s="154"/>
    </row>
    <row r="271" spans="1:7" ht="12.75">
      <c r="A271" s="35" t="s">
        <v>96</v>
      </c>
      <c r="B271" s="202">
        <v>750</v>
      </c>
      <c r="C271" s="203">
        <v>0.3</v>
      </c>
      <c r="D271" s="204"/>
      <c r="E271" s="205"/>
      <c r="F271" s="204"/>
      <c r="G271" s="206"/>
    </row>
    <row r="272" spans="1:7" ht="12.75">
      <c r="A272" s="32" t="s">
        <v>25</v>
      </c>
      <c r="B272" s="95">
        <f>SUM(B273:B273)</f>
        <v>2900</v>
      </c>
      <c r="C272" s="157">
        <f>SUM(C273:C273)</f>
        <v>5.3</v>
      </c>
      <c r="D272" s="68"/>
      <c r="E272" s="277"/>
      <c r="F272" s="68"/>
      <c r="G272" s="170"/>
    </row>
    <row r="273" spans="1:7" ht="12.75">
      <c r="A273" s="135" t="s">
        <v>96</v>
      </c>
      <c r="B273" s="229">
        <v>2900</v>
      </c>
      <c r="C273" s="278">
        <v>5.3</v>
      </c>
      <c r="D273" s="272"/>
      <c r="E273" s="273"/>
      <c r="F273" s="272"/>
      <c r="G273" s="274"/>
    </row>
    <row r="274" spans="1:7" ht="12.75">
      <c r="A274" s="32" t="s">
        <v>148</v>
      </c>
      <c r="B274" s="95">
        <f>B275</f>
        <v>1600</v>
      </c>
      <c r="C274" s="119">
        <f>C275</f>
        <v>0.5</v>
      </c>
      <c r="D274" s="68"/>
      <c r="E274" s="277"/>
      <c r="F274" s="68"/>
      <c r="G274" s="170"/>
    </row>
    <row r="275" spans="1:7" ht="12.75">
      <c r="A275" s="35" t="s">
        <v>101</v>
      </c>
      <c r="B275" s="229">
        <v>1600</v>
      </c>
      <c r="C275" s="226">
        <v>0.5</v>
      </c>
      <c r="D275" s="275"/>
      <c r="E275" s="276"/>
      <c r="F275" s="275"/>
      <c r="G275" s="213"/>
    </row>
    <row r="276" spans="1:7" ht="12.75">
      <c r="A276" s="32" t="s">
        <v>147</v>
      </c>
      <c r="B276" s="95">
        <f>B277</f>
        <v>640</v>
      </c>
      <c r="C276" s="119">
        <f>C277</f>
        <v>0.2</v>
      </c>
      <c r="D276" s="68"/>
      <c r="E276" s="277"/>
      <c r="F276" s="68"/>
      <c r="G276" s="170"/>
    </row>
    <row r="277" spans="1:7" ht="12.75">
      <c r="A277" s="35" t="s">
        <v>101</v>
      </c>
      <c r="B277" s="229">
        <v>640</v>
      </c>
      <c r="C277" s="226">
        <v>0.2</v>
      </c>
      <c r="D277" s="275"/>
      <c r="E277" s="276"/>
      <c r="F277" s="275"/>
      <c r="G277" s="213"/>
    </row>
    <row r="278" spans="1:7" ht="12.75">
      <c r="A278" s="32" t="s">
        <v>28</v>
      </c>
      <c r="B278" s="95">
        <f>SUM(B279)</f>
        <v>48000</v>
      </c>
      <c r="C278" s="119">
        <f>SUM(C279)</f>
        <v>3.2</v>
      </c>
      <c r="D278" s="12"/>
      <c r="E278" s="13"/>
      <c r="F278" s="12"/>
      <c r="G278" s="154"/>
    </row>
    <row r="279" spans="1:7" ht="12.75">
      <c r="A279" s="35" t="s">
        <v>96</v>
      </c>
      <c r="B279" s="202">
        <v>48000</v>
      </c>
      <c r="C279" s="203">
        <v>3.2</v>
      </c>
      <c r="D279" s="204"/>
      <c r="E279" s="205"/>
      <c r="F279" s="204"/>
      <c r="G279" s="206"/>
    </row>
    <row r="280" spans="1:7" ht="12.75">
      <c r="A280" s="32" t="s">
        <v>149</v>
      </c>
      <c r="B280" s="95">
        <f>B281</f>
        <v>830</v>
      </c>
      <c r="C280" s="119">
        <f>C281</f>
        <v>0.1</v>
      </c>
      <c r="D280" s="68"/>
      <c r="E280" s="277"/>
      <c r="F280" s="68"/>
      <c r="G280" s="170"/>
    </row>
    <row r="281" spans="1:7" ht="12.75">
      <c r="A281" s="35" t="s">
        <v>101</v>
      </c>
      <c r="B281" s="229">
        <v>830</v>
      </c>
      <c r="C281" s="226">
        <v>0.1</v>
      </c>
      <c r="D281" s="275"/>
      <c r="E281" s="276"/>
      <c r="F281" s="275"/>
      <c r="G281" s="213"/>
    </row>
    <row r="282" spans="1:7" ht="12.75">
      <c r="A282" s="32" t="s">
        <v>113</v>
      </c>
      <c r="B282" s="95">
        <f>SUM(B283:B284)</f>
        <v>2330</v>
      </c>
      <c r="C282" s="119">
        <f>SUM(C283:C284)</f>
        <v>0.30000000000000004</v>
      </c>
      <c r="D282" s="12"/>
      <c r="E282" s="13"/>
      <c r="F282" s="12"/>
      <c r="G282" s="154"/>
    </row>
    <row r="283" spans="1:7" ht="12.75">
      <c r="A283" s="39" t="s">
        <v>96</v>
      </c>
      <c r="B283" s="97">
        <v>1500</v>
      </c>
      <c r="C283" s="118">
        <v>0.2</v>
      </c>
      <c r="D283" s="24"/>
      <c r="E283" s="23"/>
      <c r="F283" s="24"/>
      <c r="G283" s="179"/>
    </row>
    <row r="284" spans="1:7" ht="12.75">
      <c r="A284" s="35" t="s">
        <v>101</v>
      </c>
      <c r="B284" s="202">
        <v>830</v>
      </c>
      <c r="C284" s="203">
        <v>0.1</v>
      </c>
      <c r="D284" s="204"/>
      <c r="E284" s="205"/>
      <c r="F284" s="204"/>
      <c r="G284" s="206"/>
    </row>
    <row r="285" spans="1:7" ht="12.75">
      <c r="A285" s="51" t="s">
        <v>30</v>
      </c>
      <c r="B285" s="99">
        <f>SUM(B286:B286)</f>
        <v>2100</v>
      </c>
      <c r="C285" s="122">
        <f>SUM(C286:C286)</f>
        <v>0.7</v>
      </c>
      <c r="D285" s="272"/>
      <c r="E285" s="273"/>
      <c r="F285" s="272"/>
      <c r="G285" s="274"/>
    </row>
    <row r="286" spans="1:7" ht="12.75">
      <c r="A286" s="35" t="s">
        <v>96</v>
      </c>
      <c r="B286" s="202">
        <v>2100</v>
      </c>
      <c r="C286" s="203">
        <v>0.7</v>
      </c>
      <c r="D286" s="275"/>
      <c r="E286" s="276"/>
      <c r="F286" s="275"/>
      <c r="G286" s="213"/>
    </row>
    <row r="287" spans="1:7" ht="12.75">
      <c r="A287" s="51" t="s">
        <v>114</v>
      </c>
      <c r="B287" s="96">
        <f>SUM(B288)</f>
        <v>5610</v>
      </c>
      <c r="C287" s="117">
        <f>SUM(C288)</f>
        <v>0.3</v>
      </c>
      <c r="D287" s="272"/>
      <c r="E287" s="273"/>
      <c r="F287" s="272"/>
      <c r="G287" s="274"/>
    </row>
    <row r="288" spans="1:7" ht="12.75">
      <c r="A288" s="35" t="s">
        <v>96</v>
      </c>
      <c r="B288" s="202">
        <v>5610</v>
      </c>
      <c r="C288" s="203">
        <v>0.3</v>
      </c>
      <c r="D288" s="275"/>
      <c r="E288" s="276"/>
      <c r="F288" s="275"/>
      <c r="G288" s="213"/>
    </row>
    <row r="289" spans="1:7" ht="12.75">
      <c r="A289" s="194" t="s">
        <v>39</v>
      </c>
      <c r="B289" s="267">
        <f aca="true" t="shared" si="4" ref="B289:G289">B290+B294++B298+B300+B303+B292+B296</f>
        <v>18500</v>
      </c>
      <c r="C289" s="279">
        <f t="shared" si="4"/>
        <v>2.4000000000000004</v>
      </c>
      <c r="D289" s="197">
        <f t="shared" si="4"/>
        <v>0</v>
      </c>
      <c r="E289" s="198">
        <f t="shared" si="4"/>
        <v>0</v>
      </c>
      <c r="F289" s="197">
        <f t="shared" si="4"/>
        <v>0</v>
      </c>
      <c r="G289" s="265">
        <f t="shared" si="4"/>
        <v>0</v>
      </c>
    </row>
    <row r="290" spans="1:7" ht="12.75">
      <c r="A290" s="51" t="s">
        <v>49</v>
      </c>
      <c r="B290" s="96">
        <f>SUM(B291)</f>
        <v>1500</v>
      </c>
      <c r="C290" s="117">
        <f>SUM(C291)</f>
        <v>0.4</v>
      </c>
      <c r="D290" s="272"/>
      <c r="E290" s="273"/>
      <c r="F290" s="272"/>
      <c r="G290" s="274"/>
    </row>
    <row r="291" spans="1:7" ht="12.75">
      <c r="A291" s="35" t="s">
        <v>96</v>
      </c>
      <c r="B291" s="202">
        <v>1500</v>
      </c>
      <c r="C291" s="203">
        <v>0.4</v>
      </c>
      <c r="D291" s="275"/>
      <c r="E291" s="276"/>
      <c r="F291" s="275"/>
      <c r="G291" s="213"/>
    </row>
    <row r="292" spans="1:7" ht="12.75">
      <c r="A292" s="51" t="s">
        <v>131</v>
      </c>
      <c r="B292" s="96">
        <f>SUM(B293)</f>
        <v>1000</v>
      </c>
      <c r="C292" s="117">
        <f>SUM(C293)</f>
        <v>0.1</v>
      </c>
      <c r="D292" s="272"/>
      <c r="E292" s="273"/>
      <c r="F292" s="272"/>
      <c r="G292" s="274"/>
    </row>
    <row r="293" spans="1:7" ht="12.75">
      <c r="A293" s="35" t="s">
        <v>96</v>
      </c>
      <c r="B293" s="202">
        <v>1000</v>
      </c>
      <c r="C293" s="203">
        <v>0.1</v>
      </c>
      <c r="D293" s="275"/>
      <c r="E293" s="276"/>
      <c r="F293" s="275"/>
      <c r="G293" s="213"/>
    </row>
    <row r="294" spans="1:7" ht="12.75">
      <c r="A294" s="36" t="s">
        <v>110</v>
      </c>
      <c r="B294" s="95">
        <f>SUM(B295:B295)</f>
        <v>2000</v>
      </c>
      <c r="C294" s="119">
        <f>SUM(C295:C295)</f>
        <v>1</v>
      </c>
      <c r="D294" s="30"/>
      <c r="E294" s="46"/>
      <c r="F294" s="30"/>
      <c r="G294" s="154"/>
    </row>
    <row r="295" spans="1:7" ht="12.75">
      <c r="A295" s="81" t="s">
        <v>96</v>
      </c>
      <c r="B295" s="219">
        <v>2000</v>
      </c>
      <c r="C295" s="220">
        <v>1</v>
      </c>
      <c r="D295" s="18"/>
      <c r="E295" s="221"/>
      <c r="F295" s="18"/>
      <c r="G295" s="174"/>
    </row>
    <row r="296" spans="1:7" ht="12.75">
      <c r="A296" s="51" t="s">
        <v>99</v>
      </c>
      <c r="B296" s="96">
        <f>SUM(B297)</f>
        <v>2000</v>
      </c>
      <c r="C296" s="117">
        <f>SUM(C297)</f>
        <v>0.2</v>
      </c>
      <c r="D296" s="272"/>
      <c r="E296" s="273"/>
      <c r="F296" s="272"/>
      <c r="G296" s="274"/>
    </row>
    <row r="297" spans="1:7" ht="12.75">
      <c r="A297" s="35" t="s">
        <v>96</v>
      </c>
      <c r="B297" s="202">
        <v>2000</v>
      </c>
      <c r="C297" s="203">
        <v>0.2</v>
      </c>
      <c r="D297" s="275"/>
      <c r="E297" s="276"/>
      <c r="F297" s="275"/>
      <c r="G297" s="213"/>
    </row>
    <row r="298" spans="1:7" ht="12.75">
      <c r="A298" s="51" t="s">
        <v>63</v>
      </c>
      <c r="B298" s="96">
        <f>SUM(B299)</f>
        <v>1000</v>
      </c>
      <c r="C298" s="117">
        <f>SUM(C299)</f>
        <v>0.1</v>
      </c>
      <c r="D298" s="272"/>
      <c r="E298" s="273"/>
      <c r="F298" s="272"/>
      <c r="G298" s="274"/>
    </row>
    <row r="299" spans="1:7" ht="12.75">
      <c r="A299" s="35" t="s">
        <v>96</v>
      </c>
      <c r="B299" s="202">
        <v>1000</v>
      </c>
      <c r="C299" s="203">
        <v>0.1</v>
      </c>
      <c r="D299" s="275"/>
      <c r="E299" s="276"/>
      <c r="F299" s="275"/>
      <c r="G299" s="213"/>
    </row>
    <row r="300" spans="1:7" ht="12.75">
      <c r="A300" s="51" t="s">
        <v>35</v>
      </c>
      <c r="B300" s="99">
        <f>SUM(B301:B302)</f>
        <v>10000</v>
      </c>
      <c r="C300" s="122">
        <f>SUM(C301:C302)</f>
        <v>0.3</v>
      </c>
      <c r="D300" s="272"/>
      <c r="E300" s="273"/>
      <c r="F300" s="272"/>
      <c r="G300" s="280">
        <f>SUM(G302)</f>
        <v>0</v>
      </c>
    </row>
    <row r="301" spans="1:7" ht="12.75">
      <c r="A301" s="31" t="s">
        <v>101</v>
      </c>
      <c r="B301" s="155"/>
      <c r="C301" s="156"/>
      <c r="D301" s="281"/>
      <c r="E301" s="282"/>
      <c r="F301" s="281"/>
      <c r="G301" s="208"/>
    </row>
    <row r="302" spans="1:7" ht="12.75">
      <c r="A302" s="35" t="s">
        <v>96</v>
      </c>
      <c r="B302" s="202">
        <v>10000</v>
      </c>
      <c r="C302" s="203">
        <v>0.3</v>
      </c>
      <c r="D302" s="275"/>
      <c r="E302" s="276"/>
      <c r="F302" s="275"/>
      <c r="G302" s="213"/>
    </row>
    <row r="303" spans="1:7" ht="12.75">
      <c r="A303" s="51" t="s">
        <v>116</v>
      </c>
      <c r="B303" s="96">
        <f>SUM(B304)</f>
        <v>1000</v>
      </c>
      <c r="C303" s="117">
        <f>SUM(C304)</f>
        <v>0.3</v>
      </c>
      <c r="D303" s="272"/>
      <c r="E303" s="273"/>
      <c r="F303" s="272"/>
      <c r="G303" s="274"/>
    </row>
    <row r="304" spans="1:7" ht="13.5" thickBot="1">
      <c r="A304" s="35" t="s">
        <v>96</v>
      </c>
      <c r="B304" s="202">
        <v>1000</v>
      </c>
      <c r="C304" s="203">
        <v>0.3</v>
      </c>
      <c r="D304" s="275"/>
      <c r="E304" s="276"/>
      <c r="F304" s="275"/>
      <c r="G304" s="213">
        <v>120</v>
      </c>
    </row>
    <row r="305" spans="1:7" ht="13.5" thickBot="1">
      <c r="A305" s="55" t="s">
        <v>15</v>
      </c>
      <c r="B305" s="100">
        <f>B233+B260+B289</f>
        <v>1029710</v>
      </c>
      <c r="C305" s="124">
        <f>C233+C260+C289</f>
        <v>98.25</v>
      </c>
      <c r="D305" s="57"/>
      <c r="E305" s="56"/>
      <c r="F305" s="57"/>
      <c r="G305" s="178">
        <f>G233+G260+G289</f>
        <v>0</v>
      </c>
    </row>
    <row r="306" spans="1:7" ht="12.75">
      <c r="A306" s="372" t="s">
        <v>76</v>
      </c>
      <c r="B306" s="373"/>
      <c r="C306" s="373"/>
      <c r="D306" s="373"/>
      <c r="E306" s="373"/>
      <c r="F306" s="373"/>
      <c r="G306" s="374"/>
    </row>
    <row r="307" spans="1:7" ht="12.75">
      <c r="A307" s="245" t="s">
        <v>37</v>
      </c>
      <c r="B307" s="195">
        <f>B308+B310+B312</f>
        <v>800</v>
      </c>
      <c r="C307" s="263"/>
      <c r="D307" s="263"/>
      <c r="E307" s="264"/>
      <c r="F307" s="263"/>
      <c r="G307" s="265">
        <f>G308+G310+G312</f>
        <v>960</v>
      </c>
    </row>
    <row r="308" spans="1:7" ht="12.75">
      <c r="A308" s="51" t="s">
        <v>132</v>
      </c>
      <c r="B308" s="96">
        <f>SUM(B309)</f>
        <v>200</v>
      </c>
      <c r="C308" s="117"/>
      <c r="D308" s="272"/>
      <c r="E308" s="283">
        <f>SUM(E309)</f>
        <v>0</v>
      </c>
      <c r="F308" s="272"/>
      <c r="G308" s="274">
        <f>SUM(G309)</f>
        <v>240</v>
      </c>
    </row>
    <row r="309" spans="1:7" ht="12.75">
      <c r="A309" s="35" t="s">
        <v>96</v>
      </c>
      <c r="B309" s="202">
        <v>200</v>
      </c>
      <c r="C309" s="203"/>
      <c r="D309" s="275"/>
      <c r="E309" s="276"/>
      <c r="F309" s="275"/>
      <c r="G309" s="213">
        <v>240</v>
      </c>
    </row>
    <row r="310" spans="1:7" ht="12.75">
      <c r="A310" s="51" t="s">
        <v>117</v>
      </c>
      <c r="B310" s="96">
        <f>SUM(B311)</f>
        <v>100</v>
      </c>
      <c r="C310" s="117"/>
      <c r="D310" s="272"/>
      <c r="E310" s="283">
        <f>SUM(E311)</f>
        <v>0</v>
      </c>
      <c r="F310" s="272"/>
      <c r="G310" s="274">
        <f>SUM(G311)</f>
        <v>120</v>
      </c>
    </row>
    <row r="311" spans="1:7" ht="12.75">
      <c r="A311" s="35" t="s">
        <v>96</v>
      </c>
      <c r="B311" s="202">
        <v>100</v>
      </c>
      <c r="C311" s="203"/>
      <c r="D311" s="275"/>
      <c r="E311" s="276"/>
      <c r="F311" s="275"/>
      <c r="G311" s="213">
        <v>120</v>
      </c>
    </row>
    <row r="312" spans="1:7" ht="12.75">
      <c r="A312" s="51" t="s">
        <v>42</v>
      </c>
      <c r="B312" s="96">
        <f>SUM(B313)</f>
        <v>500</v>
      </c>
      <c r="C312" s="117"/>
      <c r="D312" s="272"/>
      <c r="E312" s="283">
        <f>SUM(E313)</f>
        <v>0</v>
      </c>
      <c r="F312" s="272"/>
      <c r="G312" s="274">
        <f>SUM(G313)</f>
        <v>600</v>
      </c>
    </row>
    <row r="313" spans="1:7" ht="12.75">
      <c r="A313" s="35" t="s">
        <v>96</v>
      </c>
      <c r="B313" s="202">
        <v>500</v>
      </c>
      <c r="C313" s="203"/>
      <c r="D313" s="275"/>
      <c r="E313" s="276"/>
      <c r="F313" s="275"/>
      <c r="G313" s="213">
        <v>600</v>
      </c>
    </row>
    <row r="314" spans="1:7" ht="12.75">
      <c r="A314" s="194" t="s">
        <v>39</v>
      </c>
      <c r="B314" s="267">
        <f>SUM(B315)</f>
        <v>200</v>
      </c>
      <c r="C314" s="279"/>
      <c r="D314" s="197"/>
      <c r="E314" s="264">
        <f>SUM(E315)</f>
        <v>0</v>
      </c>
      <c r="F314" s="197"/>
      <c r="G314" s="265">
        <f>G315</f>
        <v>240</v>
      </c>
    </row>
    <row r="315" spans="1:7" ht="12.75">
      <c r="A315" s="51" t="s">
        <v>35</v>
      </c>
      <c r="B315" s="96">
        <f>SUM(B316)</f>
        <v>200</v>
      </c>
      <c r="C315" s="117"/>
      <c r="D315" s="272"/>
      <c r="E315" s="283">
        <f>SUM(E316)</f>
        <v>0</v>
      </c>
      <c r="F315" s="272"/>
      <c r="G315" s="274">
        <f>SUM(G316)</f>
        <v>240</v>
      </c>
    </row>
    <row r="316" spans="1:7" ht="13.5" thickBot="1">
      <c r="A316" s="35" t="s">
        <v>96</v>
      </c>
      <c r="B316" s="202">
        <v>200</v>
      </c>
      <c r="C316" s="203"/>
      <c r="D316" s="275"/>
      <c r="E316" s="276"/>
      <c r="F316" s="275"/>
      <c r="G316" s="213">
        <v>240</v>
      </c>
    </row>
    <row r="317" spans="1:7" ht="13.5" thickBot="1">
      <c r="A317" s="284" t="s">
        <v>15</v>
      </c>
      <c r="B317" s="285">
        <f>B307+B314</f>
        <v>1000</v>
      </c>
      <c r="C317" s="286"/>
      <c r="D317" s="287"/>
      <c r="E317" s="288">
        <f>SUM(E314)</f>
        <v>0</v>
      </c>
      <c r="F317" s="287"/>
      <c r="G317" s="289">
        <f>G307+G314</f>
        <v>1200</v>
      </c>
    </row>
    <row r="318" spans="1:7" ht="13.5" thickBot="1">
      <c r="A318" s="366" t="s">
        <v>56</v>
      </c>
      <c r="B318" s="367"/>
      <c r="C318" s="367"/>
      <c r="D318" s="367"/>
      <c r="E318" s="367"/>
      <c r="F318" s="367"/>
      <c r="G318" s="368"/>
    </row>
    <row r="319" spans="1:7" ht="13.5" thickBot="1">
      <c r="A319" s="62"/>
      <c r="B319" s="103"/>
      <c r="C319" s="127"/>
      <c r="D319" s="64"/>
      <c r="E319" s="63"/>
      <c r="F319" s="64"/>
      <c r="G319" s="180"/>
    </row>
    <row r="320" spans="1:7" ht="13.5" thickBot="1">
      <c r="A320" s="366" t="s">
        <v>57</v>
      </c>
      <c r="B320" s="367"/>
      <c r="C320" s="367"/>
      <c r="D320" s="367"/>
      <c r="E320" s="367"/>
      <c r="F320" s="367"/>
      <c r="G320" s="368"/>
    </row>
    <row r="321" spans="1:7" ht="13.5" thickBot="1">
      <c r="A321" s="65"/>
      <c r="B321" s="104"/>
      <c r="C321" s="128"/>
      <c r="D321" s="67"/>
      <c r="E321" s="66"/>
      <c r="F321" s="67"/>
      <c r="G321" s="181"/>
    </row>
    <row r="322" spans="1:7" ht="13.5" thickBot="1">
      <c r="A322" s="366" t="s">
        <v>77</v>
      </c>
      <c r="B322" s="367"/>
      <c r="C322" s="367"/>
      <c r="D322" s="367"/>
      <c r="E322" s="367"/>
      <c r="F322" s="367"/>
      <c r="G322" s="368"/>
    </row>
    <row r="323" spans="1:7" ht="12.75">
      <c r="A323" s="284" t="s">
        <v>37</v>
      </c>
      <c r="B323" s="290">
        <f>B326+B328+B324</f>
        <v>250</v>
      </c>
      <c r="C323" s="291"/>
      <c r="D323" s="292"/>
      <c r="E323" s="293">
        <f>E326+E328+E324</f>
        <v>250</v>
      </c>
      <c r="F323" s="294"/>
      <c r="G323" s="295"/>
    </row>
    <row r="324" spans="1:7" ht="12.75">
      <c r="A324" s="33" t="s">
        <v>7</v>
      </c>
      <c r="B324" s="96">
        <f>B325</f>
        <v>50</v>
      </c>
      <c r="C324" s="117"/>
      <c r="D324" s="34"/>
      <c r="E324" s="47">
        <f>E325</f>
        <v>50</v>
      </c>
      <c r="F324" s="296"/>
      <c r="G324" s="297"/>
    </row>
    <row r="325" spans="1:7" ht="12.75">
      <c r="A325" s="35" t="s">
        <v>96</v>
      </c>
      <c r="B325" s="266">
        <v>50</v>
      </c>
      <c r="C325" s="203"/>
      <c r="D325" s="204"/>
      <c r="E325" s="298">
        <v>50</v>
      </c>
      <c r="F325" s="299"/>
      <c r="G325" s="300"/>
    </row>
    <row r="326" spans="1:7" ht="12.75">
      <c r="A326" s="33" t="s">
        <v>9</v>
      </c>
      <c r="B326" s="96">
        <f>SUM(B327:B327)</f>
        <v>100</v>
      </c>
      <c r="C326" s="117"/>
      <c r="D326" s="34"/>
      <c r="E326" s="47">
        <f>SUM(E327:E327)</f>
        <v>100</v>
      </c>
      <c r="F326" s="296"/>
      <c r="G326" s="297"/>
    </row>
    <row r="327" spans="1:7" ht="12.75">
      <c r="A327" s="35" t="s">
        <v>96</v>
      </c>
      <c r="B327" s="266">
        <v>100</v>
      </c>
      <c r="C327" s="203"/>
      <c r="D327" s="204"/>
      <c r="E327" s="298">
        <v>100</v>
      </c>
      <c r="F327" s="299"/>
      <c r="G327" s="300"/>
    </row>
    <row r="328" spans="1:7" ht="12.75">
      <c r="A328" s="33" t="s">
        <v>14</v>
      </c>
      <c r="B328" s="96">
        <f>B329</f>
        <v>100</v>
      </c>
      <c r="C328" s="117"/>
      <c r="D328" s="34"/>
      <c r="E328" s="47">
        <f>E329</f>
        <v>100</v>
      </c>
      <c r="F328" s="296"/>
      <c r="G328" s="297"/>
    </row>
    <row r="329" spans="1:7" ht="12.75">
      <c r="A329" s="35" t="s">
        <v>96</v>
      </c>
      <c r="B329" s="266">
        <v>100</v>
      </c>
      <c r="C329" s="203"/>
      <c r="D329" s="204"/>
      <c r="E329" s="298">
        <v>100</v>
      </c>
      <c r="F329" s="299"/>
      <c r="G329" s="300"/>
    </row>
    <row r="330" spans="1:7" ht="12.75">
      <c r="A330" s="301" t="s">
        <v>38</v>
      </c>
      <c r="B330" s="302">
        <v>0</v>
      </c>
      <c r="C330" s="303"/>
      <c r="D330" s="304"/>
      <c r="E330" s="305">
        <v>0</v>
      </c>
      <c r="F330" s="306"/>
      <c r="G330" s="307"/>
    </row>
    <row r="331" spans="1:7" ht="12.75">
      <c r="A331" s="308" t="s">
        <v>39</v>
      </c>
      <c r="B331" s="309">
        <f>B332</f>
        <v>100</v>
      </c>
      <c r="C331" s="310"/>
      <c r="D331" s="311"/>
      <c r="E331" s="312">
        <f>E332</f>
        <v>100</v>
      </c>
      <c r="F331" s="275"/>
      <c r="G331" s="213"/>
    </row>
    <row r="332" spans="1:7" ht="12.75">
      <c r="A332" s="33" t="s">
        <v>41</v>
      </c>
      <c r="B332" s="96">
        <f>SUM(B333)</f>
        <v>100</v>
      </c>
      <c r="C332" s="117"/>
      <c r="D332" s="34"/>
      <c r="E332" s="47">
        <f>SUM(E333)</f>
        <v>100</v>
      </c>
      <c r="F332" s="71"/>
      <c r="G332" s="171"/>
    </row>
    <row r="333" spans="1:10" ht="13.5" thickBot="1">
      <c r="A333" s="35" t="s">
        <v>96</v>
      </c>
      <c r="B333" s="202">
        <v>100</v>
      </c>
      <c r="C333" s="203"/>
      <c r="D333" s="204"/>
      <c r="E333" s="205">
        <v>100</v>
      </c>
      <c r="F333" s="275"/>
      <c r="G333" s="213"/>
      <c r="J333" s="16"/>
    </row>
    <row r="334" spans="1:10" ht="13.5" thickBot="1">
      <c r="A334" s="243" t="s">
        <v>15</v>
      </c>
      <c r="B334" s="313">
        <f>B323+B330+B331</f>
        <v>350</v>
      </c>
      <c r="C334" s="124"/>
      <c r="D334" s="314"/>
      <c r="E334" s="100">
        <f>E323+E330+E331</f>
        <v>350</v>
      </c>
      <c r="F334" s="315"/>
      <c r="G334" s="316"/>
      <c r="J334" s="5"/>
    </row>
    <row r="335" spans="1:10" ht="12.75">
      <c r="A335" s="369" t="s">
        <v>78</v>
      </c>
      <c r="B335" s="370"/>
      <c r="C335" s="370"/>
      <c r="D335" s="370"/>
      <c r="E335" s="370"/>
      <c r="F335" s="370"/>
      <c r="G335" s="371"/>
      <c r="J335" s="16"/>
    </row>
    <row r="336" spans="1:10" ht="12.75">
      <c r="A336" s="194" t="s">
        <v>37</v>
      </c>
      <c r="B336" s="195">
        <f>B337+B339+B344+B346+B349+B355+B357+B359+B366+B342+B351+B353+B362+B364</f>
        <v>9625</v>
      </c>
      <c r="C336" s="279">
        <f>C337+C339+C344+C346+C349+C355+C357+C359+C366+C342+C351+C353+C362+C364</f>
        <v>0</v>
      </c>
      <c r="D336" s="263">
        <f>D337+D339+D344+D346+D349+D355+D357+D359+D366+D342+D351+D353+D362+D364</f>
        <v>0</v>
      </c>
      <c r="E336" s="317">
        <f>E337+E339+E344+E346+E349+E355+E357+E359+E366+E342+E351+E353+E362+E364</f>
        <v>9625</v>
      </c>
      <c r="F336" s="197"/>
      <c r="G336" s="199"/>
      <c r="J336" s="16"/>
    </row>
    <row r="337" spans="1:10" ht="12.75">
      <c r="A337" s="32" t="s">
        <v>55</v>
      </c>
      <c r="B337" s="102">
        <f>SUM(B338:B338)</f>
        <v>160</v>
      </c>
      <c r="C337" s="126"/>
      <c r="D337" s="60"/>
      <c r="E337" s="61">
        <f>SUM(E338:E338)</f>
        <v>160</v>
      </c>
      <c r="F337" s="68"/>
      <c r="G337" s="170"/>
      <c r="J337" s="16"/>
    </row>
    <row r="338" spans="1:10" ht="12.75">
      <c r="A338" s="31" t="s">
        <v>85</v>
      </c>
      <c r="B338" s="270">
        <v>160</v>
      </c>
      <c r="C338" s="271"/>
      <c r="D338" s="281"/>
      <c r="E338" s="282">
        <v>160</v>
      </c>
      <c r="F338" s="281"/>
      <c r="G338" s="208"/>
      <c r="J338" s="16"/>
    </row>
    <row r="339" spans="1:10" ht="12.75">
      <c r="A339" s="33" t="s">
        <v>6</v>
      </c>
      <c r="B339" s="105">
        <f>SUM(B340:B341)</f>
        <v>1505</v>
      </c>
      <c r="C339" s="129"/>
      <c r="D339" s="69"/>
      <c r="E339" s="70">
        <f>SUM(E340:E341)</f>
        <v>1505</v>
      </c>
      <c r="F339" s="71"/>
      <c r="G339" s="171"/>
      <c r="J339" s="16"/>
    </row>
    <row r="340" spans="1:7" ht="12.75">
      <c r="A340" s="39" t="s">
        <v>85</v>
      </c>
      <c r="B340" s="318">
        <v>1500</v>
      </c>
      <c r="C340" s="319"/>
      <c r="D340" s="320"/>
      <c r="E340" s="321">
        <v>1500</v>
      </c>
      <c r="F340" s="320"/>
      <c r="G340" s="210"/>
    </row>
    <row r="341" spans="1:7" ht="12.75">
      <c r="A341" s="35" t="s">
        <v>100</v>
      </c>
      <c r="B341" s="322">
        <v>5</v>
      </c>
      <c r="C341" s="242"/>
      <c r="D341" s="275"/>
      <c r="E341" s="323">
        <v>5</v>
      </c>
      <c r="F341" s="275"/>
      <c r="G341" s="213"/>
    </row>
    <row r="342" spans="1:10" ht="12.75">
      <c r="A342" s="32" t="s">
        <v>5</v>
      </c>
      <c r="B342" s="144">
        <f>SUM(B343)</f>
        <v>50</v>
      </c>
      <c r="C342" s="146"/>
      <c r="D342" s="146"/>
      <c r="E342" s="145">
        <f>SUM(E343)</f>
        <v>50</v>
      </c>
      <c r="F342" s="68"/>
      <c r="G342" s="170"/>
      <c r="J342" s="16"/>
    </row>
    <row r="343" spans="1:10" ht="12.75">
      <c r="A343" s="35" t="s">
        <v>100</v>
      </c>
      <c r="B343" s="324">
        <v>50</v>
      </c>
      <c r="C343" s="325"/>
      <c r="D343" s="306"/>
      <c r="E343" s="326">
        <v>50</v>
      </c>
      <c r="F343" s="306"/>
      <c r="G343" s="307"/>
      <c r="J343" s="16"/>
    </row>
    <row r="344" spans="1:7" ht="12.75">
      <c r="A344" s="33" t="s">
        <v>7</v>
      </c>
      <c r="B344" s="105">
        <f>SUM(B345:B345)</f>
        <v>150</v>
      </c>
      <c r="C344" s="129"/>
      <c r="D344" s="69"/>
      <c r="E344" s="70">
        <f>SUM(E345:E345)</f>
        <v>150</v>
      </c>
      <c r="F344" s="71"/>
      <c r="G344" s="171"/>
    </row>
    <row r="345" spans="1:10" ht="12.75">
      <c r="A345" s="135" t="s">
        <v>96</v>
      </c>
      <c r="B345" s="327">
        <v>150</v>
      </c>
      <c r="C345" s="328"/>
      <c r="D345" s="272"/>
      <c r="E345" s="273">
        <v>150</v>
      </c>
      <c r="F345" s="272"/>
      <c r="G345" s="274"/>
      <c r="J345" s="16"/>
    </row>
    <row r="346" spans="1:7" ht="12.75">
      <c r="A346" s="32" t="s">
        <v>9</v>
      </c>
      <c r="B346" s="102">
        <f>SUM(B347:B348)</f>
        <v>106</v>
      </c>
      <c r="C346" s="126"/>
      <c r="D346" s="60"/>
      <c r="E346" s="61">
        <f>SUM(E347:E348)</f>
        <v>106</v>
      </c>
      <c r="F346" s="68"/>
      <c r="G346" s="170"/>
    </row>
    <row r="347" spans="1:10" ht="12.75">
      <c r="A347" s="135" t="s">
        <v>100</v>
      </c>
      <c r="B347" s="327">
        <v>6</v>
      </c>
      <c r="C347" s="328"/>
      <c r="D347" s="272"/>
      <c r="E347" s="273">
        <v>6</v>
      </c>
      <c r="F347" s="272"/>
      <c r="G347" s="274"/>
      <c r="J347" s="16"/>
    </row>
    <row r="348" spans="1:9" ht="12.75">
      <c r="A348" s="35" t="s">
        <v>96</v>
      </c>
      <c r="B348" s="241">
        <v>100</v>
      </c>
      <c r="C348" s="242"/>
      <c r="D348" s="275"/>
      <c r="E348" s="276">
        <v>100</v>
      </c>
      <c r="F348" s="275"/>
      <c r="G348" s="213"/>
      <c r="I348" s="152"/>
    </row>
    <row r="349" spans="1:7" ht="25.5">
      <c r="A349" s="72" t="s">
        <v>106</v>
      </c>
      <c r="B349" s="102">
        <f>B350</f>
        <v>100</v>
      </c>
      <c r="C349" s="126"/>
      <c r="D349" s="60"/>
      <c r="E349" s="61">
        <f>E350</f>
        <v>100</v>
      </c>
      <c r="F349" s="68"/>
      <c r="G349" s="170"/>
    </row>
    <row r="350" spans="1:7" ht="12.75">
      <c r="A350" s="39" t="s">
        <v>85</v>
      </c>
      <c r="B350" s="318">
        <v>100</v>
      </c>
      <c r="C350" s="319"/>
      <c r="D350" s="320"/>
      <c r="E350" s="321">
        <v>100</v>
      </c>
      <c r="F350" s="320"/>
      <c r="G350" s="210"/>
    </row>
    <row r="351" spans="1:7" ht="12.75">
      <c r="A351" s="32" t="s">
        <v>121</v>
      </c>
      <c r="B351" s="144">
        <f>SUM(B352)</f>
        <v>4</v>
      </c>
      <c r="C351" s="146"/>
      <c r="D351" s="146"/>
      <c r="E351" s="145">
        <f>SUM(E352)</f>
        <v>4</v>
      </c>
      <c r="F351" s="68"/>
      <c r="G351" s="170"/>
    </row>
    <row r="352" spans="1:7" ht="12.75">
      <c r="A352" s="35" t="s">
        <v>100</v>
      </c>
      <c r="B352" s="324">
        <v>4</v>
      </c>
      <c r="C352" s="325"/>
      <c r="D352" s="306"/>
      <c r="E352" s="326">
        <v>4</v>
      </c>
      <c r="F352" s="306"/>
      <c r="G352" s="307"/>
    </row>
    <row r="353" spans="1:7" ht="12.75">
      <c r="A353" s="32" t="s">
        <v>132</v>
      </c>
      <c r="B353" s="144">
        <f>SUM(B354)</f>
        <v>150</v>
      </c>
      <c r="C353" s="146"/>
      <c r="D353" s="146"/>
      <c r="E353" s="145">
        <f>SUM(E354)</f>
        <v>150</v>
      </c>
      <c r="F353" s="68"/>
      <c r="G353" s="170"/>
    </row>
    <row r="354" spans="1:7" ht="12.75">
      <c r="A354" s="35" t="s">
        <v>100</v>
      </c>
      <c r="B354" s="324">
        <v>150</v>
      </c>
      <c r="C354" s="325"/>
      <c r="D354" s="306"/>
      <c r="E354" s="326">
        <v>150</v>
      </c>
      <c r="F354" s="306"/>
      <c r="G354" s="307"/>
    </row>
    <row r="355" spans="1:7" s="54" customFormat="1" ht="12.75">
      <c r="A355" s="49" t="s">
        <v>89</v>
      </c>
      <c r="B355" s="106">
        <f>B356</f>
        <v>200</v>
      </c>
      <c r="C355" s="130"/>
      <c r="D355" s="73"/>
      <c r="E355" s="74">
        <f>E356</f>
        <v>200</v>
      </c>
      <c r="F355" s="73"/>
      <c r="G355" s="182"/>
    </row>
    <row r="356" spans="1:7" ht="12.75">
      <c r="A356" s="35" t="s">
        <v>85</v>
      </c>
      <c r="B356" s="241">
        <v>200</v>
      </c>
      <c r="C356" s="242"/>
      <c r="D356" s="275"/>
      <c r="E356" s="276">
        <v>200</v>
      </c>
      <c r="F356" s="275"/>
      <c r="G356" s="213"/>
    </row>
    <row r="357" spans="1:7" ht="12.75">
      <c r="A357" s="32" t="s">
        <v>12</v>
      </c>
      <c r="B357" s="102">
        <f>SUM(B358:B358)</f>
        <v>2000</v>
      </c>
      <c r="C357" s="126"/>
      <c r="D357" s="60"/>
      <c r="E357" s="149">
        <f>SUM(E358:E358)</f>
        <v>2000</v>
      </c>
      <c r="F357" s="68"/>
      <c r="G357" s="170"/>
    </row>
    <row r="358" spans="1:9" ht="12.75">
      <c r="A358" s="35" t="s">
        <v>96</v>
      </c>
      <c r="B358" s="241">
        <v>2000</v>
      </c>
      <c r="C358" s="242"/>
      <c r="D358" s="275"/>
      <c r="E358" s="323">
        <v>2000</v>
      </c>
      <c r="F358" s="275"/>
      <c r="G358" s="213"/>
      <c r="I358" s="16"/>
    </row>
    <row r="359" spans="1:7" s="54" customFormat="1" ht="12.75">
      <c r="A359" s="49" t="s">
        <v>13</v>
      </c>
      <c r="B359" s="106">
        <f>SUM(B360:B361)</f>
        <v>5000</v>
      </c>
      <c r="C359" s="130"/>
      <c r="D359" s="150"/>
      <c r="E359" s="151">
        <f>SUM(E360:E361)</f>
        <v>5000</v>
      </c>
      <c r="F359" s="73"/>
      <c r="G359" s="182"/>
    </row>
    <row r="360" spans="1:7" ht="12.75">
      <c r="A360" s="31" t="s">
        <v>85</v>
      </c>
      <c r="B360" s="270">
        <v>3000</v>
      </c>
      <c r="C360" s="271"/>
      <c r="D360" s="329"/>
      <c r="E360" s="282">
        <v>3000</v>
      </c>
      <c r="F360" s="281"/>
      <c r="G360" s="208"/>
    </row>
    <row r="361" spans="1:7" ht="12.75">
      <c r="A361" s="135" t="s">
        <v>101</v>
      </c>
      <c r="B361" s="327">
        <v>2000</v>
      </c>
      <c r="C361" s="328"/>
      <c r="D361" s="330"/>
      <c r="E361" s="273">
        <v>2000</v>
      </c>
      <c r="F361" s="272"/>
      <c r="G361" s="274"/>
    </row>
    <row r="362" spans="1:7" ht="12.75">
      <c r="A362" s="32" t="s">
        <v>133</v>
      </c>
      <c r="B362" s="144">
        <f>SUM(B363)</f>
        <v>50</v>
      </c>
      <c r="C362" s="146"/>
      <c r="D362" s="146"/>
      <c r="E362" s="145">
        <f>SUM(E363)</f>
        <v>50</v>
      </c>
      <c r="F362" s="68"/>
      <c r="G362" s="170"/>
    </row>
    <row r="363" spans="1:7" ht="12.75">
      <c r="A363" s="35" t="s">
        <v>100</v>
      </c>
      <c r="B363" s="324">
        <v>50</v>
      </c>
      <c r="C363" s="325"/>
      <c r="D363" s="306"/>
      <c r="E363" s="326">
        <v>50</v>
      </c>
      <c r="F363" s="306"/>
      <c r="G363" s="307"/>
    </row>
    <row r="364" spans="1:7" ht="12.75">
      <c r="A364" s="32" t="s">
        <v>134</v>
      </c>
      <c r="B364" s="144">
        <f>SUM(B365)</f>
        <v>50</v>
      </c>
      <c r="C364" s="146"/>
      <c r="D364" s="146"/>
      <c r="E364" s="145">
        <f>SUM(E365)</f>
        <v>50</v>
      </c>
      <c r="F364" s="68"/>
      <c r="G364" s="170"/>
    </row>
    <row r="365" spans="1:7" ht="12.75">
      <c r="A365" s="35" t="s">
        <v>100</v>
      </c>
      <c r="B365" s="324">
        <v>50</v>
      </c>
      <c r="C365" s="325"/>
      <c r="D365" s="306"/>
      <c r="E365" s="326">
        <v>50</v>
      </c>
      <c r="F365" s="306"/>
      <c r="G365" s="307"/>
    </row>
    <row r="366" spans="1:7" ht="12.75">
      <c r="A366" s="49" t="s">
        <v>14</v>
      </c>
      <c r="B366" s="106">
        <f>B367</f>
        <v>100</v>
      </c>
      <c r="C366" s="130"/>
      <c r="D366" s="73"/>
      <c r="E366" s="162">
        <f>E367</f>
        <v>100</v>
      </c>
      <c r="F366" s="73"/>
      <c r="G366" s="182"/>
    </row>
    <row r="367" spans="1:7" ht="12.75">
      <c r="A367" s="135" t="s">
        <v>96</v>
      </c>
      <c r="B367" s="327">
        <v>100</v>
      </c>
      <c r="C367" s="328"/>
      <c r="D367" s="272"/>
      <c r="E367" s="273">
        <v>100</v>
      </c>
      <c r="F367" s="272"/>
      <c r="G367" s="274"/>
    </row>
    <row r="368" spans="1:7" ht="12.75">
      <c r="A368" s="194" t="s">
        <v>38</v>
      </c>
      <c r="B368" s="195">
        <f>B369+B373+B375+B377+B379+B371</f>
        <v>800</v>
      </c>
      <c r="C368" s="279"/>
      <c r="D368" s="263"/>
      <c r="E368" s="264">
        <f>E369+E373+E375+E377+E379+E371</f>
        <v>800</v>
      </c>
      <c r="F368" s="197"/>
      <c r="G368" s="199"/>
    </row>
    <row r="369" spans="1:7" ht="12.75">
      <c r="A369" s="32" t="s">
        <v>107</v>
      </c>
      <c r="B369" s="107">
        <f>B370</f>
        <v>300</v>
      </c>
      <c r="C369" s="126"/>
      <c r="D369" s="60"/>
      <c r="E369" s="61">
        <f>E370</f>
        <v>300</v>
      </c>
      <c r="F369" s="68"/>
      <c r="G369" s="170"/>
    </row>
    <row r="370" spans="1:7" ht="12.75">
      <c r="A370" s="134" t="s">
        <v>85</v>
      </c>
      <c r="B370" s="331">
        <v>300</v>
      </c>
      <c r="C370" s="325"/>
      <c r="D370" s="306"/>
      <c r="E370" s="326">
        <v>300</v>
      </c>
      <c r="F370" s="306"/>
      <c r="G370" s="307"/>
    </row>
    <row r="371" spans="1:7" ht="12.75">
      <c r="A371" s="32" t="s">
        <v>135</v>
      </c>
      <c r="B371" s="144">
        <f>SUM(B372)</f>
        <v>50</v>
      </c>
      <c r="C371" s="146"/>
      <c r="D371" s="146"/>
      <c r="E371" s="145">
        <f>SUM(E372)</f>
        <v>50</v>
      </c>
      <c r="F371" s="68"/>
      <c r="G371" s="170"/>
    </row>
    <row r="372" spans="1:7" ht="12.75">
      <c r="A372" s="35" t="s">
        <v>100</v>
      </c>
      <c r="B372" s="324">
        <v>50</v>
      </c>
      <c r="C372" s="325"/>
      <c r="D372" s="306"/>
      <c r="E372" s="326">
        <v>50</v>
      </c>
      <c r="F372" s="306"/>
      <c r="G372" s="307"/>
    </row>
    <row r="373" spans="1:7" ht="12.75">
      <c r="A373" s="32" t="s">
        <v>21</v>
      </c>
      <c r="B373" s="107">
        <f>B374</f>
        <v>50</v>
      </c>
      <c r="C373" s="126"/>
      <c r="D373" s="60"/>
      <c r="E373" s="61">
        <f>E374</f>
        <v>50</v>
      </c>
      <c r="F373" s="68"/>
      <c r="G373" s="170"/>
    </row>
    <row r="374" spans="1:7" ht="12.75">
      <c r="A374" s="134" t="s">
        <v>101</v>
      </c>
      <c r="B374" s="331">
        <v>50</v>
      </c>
      <c r="C374" s="325"/>
      <c r="D374" s="306"/>
      <c r="E374" s="326">
        <v>50</v>
      </c>
      <c r="F374" s="306"/>
      <c r="G374" s="307"/>
    </row>
    <row r="375" spans="1:7" ht="12.75">
      <c r="A375" s="32" t="s">
        <v>24</v>
      </c>
      <c r="B375" s="102">
        <f>SUM(B376)</f>
        <v>200</v>
      </c>
      <c r="C375" s="126"/>
      <c r="D375" s="60"/>
      <c r="E375" s="61">
        <f>SUM(E376)</f>
        <v>200</v>
      </c>
      <c r="F375" s="68"/>
      <c r="G375" s="170"/>
    </row>
    <row r="376" spans="1:7" ht="12.75">
      <c r="A376" s="35" t="s">
        <v>96</v>
      </c>
      <c r="B376" s="241">
        <v>200</v>
      </c>
      <c r="C376" s="242"/>
      <c r="D376" s="275"/>
      <c r="E376" s="276">
        <v>200</v>
      </c>
      <c r="F376" s="275"/>
      <c r="G376" s="213"/>
    </row>
    <row r="377" spans="1:7" ht="12.75">
      <c r="A377" s="32" t="s">
        <v>31</v>
      </c>
      <c r="B377" s="102">
        <f>SUM(B378)</f>
        <v>100</v>
      </c>
      <c r="C377" s="126"/>
      <c r="D377" s="60"/>
      <c r="E377" s="61">
        <f>SUM(E378)</f>
        <v>100</v>
      </c>
      <c r="F377" s="68"/>
      <c r="G377" s="170"/>
    </row>
    <row r="378" spans="1:7" ht="12.75">
      <c r="A378" s="35" t="s">
        <v>96</v>
      </c>
      <c r="B378" s="241">
        <v>100</v>
      </c>
      <c r="C378" s="242"/>
      <c r="D378" s="275"/>
      <c r="E378" s="276">
        <v>100</v>
      </c>
      <c r="F378" s="275"/>
      <c r="G378" s="213"/>
    </row>
    <row r="379" spans="1:7" ht="12.75">
      <c r="A379" s="32" t="s">
        <v>114</v>
      </c>
      <c r="B379" s="102">
        <f>SUM(B380)</f>
        <v>100</v>
      </c>
      <c r="C379" s="126"/>
      <c r="D379" s="60"/>
      <c r="E379" s="61">
        <f>SUM(E380)</f>
        <v>100</v>
      </c>
      <c r="F379" s="68"/>
      <c r="G379" s="170"/>
    </row>
    <row r="380" spans="1:7" ht="12.75">
      <c r="A380" s="35" t="s">
        <v>96</v>
      </c>
      <c r="B380" s="241">
        <v>100</v>
      </c>
      <c r="C380" s="242"/>
      <c r="D380" s="275"/>
      <c r="E380" s="276">
        <v>100</v>
      </c>
      <c r="F380" s="275"/>
      <c r="G380" s="213"/>
    </row>
    <row r="381" spans="1:7" s="54" customFormat="1" ht="12.75">
      <c r="A381" s="85" t="s">
        <v>39</v>
      </c>
      <c r="B381" s="246">
        <f>B382+B384+B386+B410++B388+B390+B392+B394+B396+B398+B400+B402+B404+B406+B408</f>
        <v>3900</v>
      </c>
      <c r="C381" s="332"/>
      <c r="D381" s="333"/>
      <c r="E381" s="217">
        <f>E382+E384+E386+E410++E388+E390+E392+E394+E396+E398+E400+E402+E404+E406+E408</f>
        <v>3900</v>
      </c>
      <c r="F381" s="333"/>
      <c r="G381" s="334"/>
    </row>
    <row r="382" spans="1:7" s="54" customFormat="1" ht="12.75">
      <c r="A382" s="49" t="s">
        <v>44</v>
      </c>
      <c r="B382" s="108">
        <f>B383</f>
        <v>1190</v>
      </c>
      <c r="C382" s="130"/>
      <c r="D382" s="73"/>
      <c r="E382" s="74">
        <f>E383</f>
        <v>1190</v>
      </c>
      <c r="F382" s="75"/>
      <c r="G382" s="183"/>
    </row>
    <row r="383" spans="1:7" s="54" customFormat="1" ht="12.75">
      <c r="A383" s="35" t="s">
        <v>101</v>
      </c>
      <c r="B383" s="335">
        <v>1190</v>
      </c>
      <c r="C383" s="242"/>
      <c r="D383" s="275"/>
      <c r="E383" s="276">
        <v>1190</v>
      </c>
      <c r="F383" s="275"/>
      <c r="G383" s="213"/>
    </row>
    <row r="384" spans="1:7" ht="12.75">
      <c r="A384" s="32" t="s">
        <v>41</v>
      </c>
      <c r="B384" s="102">
        <f>SUM(B385)</f>
        <v>100</v>
      </c>
      <c r="C384" s="126"/>
      <c r="D384" s="60"/>
      <c r="E384" s="149">
        <f>SUM(E385)</f>
        <v>100</v>
      </c>
      <c r="F384" s="68"/>
      <c r="G384" s="170"/>
    </row>
    <row r="385" spans="1:7" ht="12.75">
      <c r="A385" s="35" t="s">
        <v>96</v>
      </c>
      <c r="B385" s="241">
        <v>100</v>
      </c>
      <c r="C385" s="242"/>
      <c r="D385" s="275"/>
      <c r="E385" s="323">
        <v>100</v>
      </c>
      <c r="F385" s="275"/>
      <c r="G385" s="213"/>
    </row>
    <row r="386" spans="1:7" ht="12.75">
      <c r="A386" s="32" t="s">
        <v>136</v>
      </c>
      <c r="B386" s="102">
        <f>SUM(B387)</f>
        <v>200</v>
      </c>
      <c r="C386" s="126"/>
      <c r="D386" s="60"/>
      <c r="E386" s="149">
        <f>SUM(E387)</f>
        <v>200</v>
      </c>
      <c r="F386" s="68"/>
      <c r="G386" s="170"/>
    </row>
    <row r="387" spans="1:7" ht="12.75">
      <c r="A387" s="35" t="s">
        <v>100</v>
      </c>
      <c r="B387" s="241">
        <v>200</v>
      </c>
      <c r="C387" s="242"/>
      <c r="D387" s="275"/>
      <c r="E387" s="323">
        <v>200</v>
      </c>
      <c r="F387" s="275"/>
      <c r="G387" s="213"/>
    </row>
    <row r="388" spans="1:7" ht="12.75">
      <c r="A388" s="32" t="s">
        <v>126</v>
      </c>
      <c r="B388" s="102">
        <f>SUM(B389)</f>
        <v>500</v>
      </c>
      <c r="C388" s="126"/>
      <c r="D388" s="60"/>
      <c r="E388" s="149">
        <f>SUM(E389)</f>
        <v>500</v>
      </c>
      <c r="F388" s="68"/>
      <c r="G388" s="170"/>
    </row>
    <row r="389" spans="1:7" ht="12.75">
      <c r="A389" s="35" t="s">
        <v>100</v>
      </c>
      <c r="B389" s="241">
        <v>500</v>
      </c>
      <c r="C389" s="242"/>
      <c r="D389" s="275"/>
      <c r="E389" s="323">
        <v>500</v>
      </c>
      <c r="F389" s="275"/>
      <c r="G389" s="213"/>
    </row>
    <row r="390" spans="1:7" ht="12.75">
      <c r="A390" s="32" t="s">
        <v>110</v>
      </c>
      <c r="B390" s="102">
        <f>SUM(B391)</f>
        <v>100</v>
      </c>
      <c r="C390" s="126"/>
      <c r="D390" s="60"/>
      <c r="E390" s="149">
        <f>SUM(E391)</f>
        <v>100</v>
      </c>
      <c r="F390" s="68"/>
      <c r="G390" s="170"/>
    </row>
    <row r="391" spans="1:7" ht="12.75">
      <c r="A391" s="35" t="s">
        <v>100</v>
      </c>
      <c r="B391" s="241">
        <v>100</v>
      </c>
      <c r="C391" s="242"/>
      <c r="D391" s="275"/>
      <c r="E391" s="323">
        <v>100</v>
      </c>
      <c r="F391" s="275"/>
      <c r="G391" s="213"/>
    </row>
    <row r="392" spans="1:7" ht="12.75">
      <c r="A392" s="32" t="s">
        <v>137</v>
      </c>
      <c r="B392" s="102">
        <f>SUM(B393)</f>
        <v>200</v>
      </c>
      <c r="C392" s="126"/>
      <c r="D392" s="60"/>
      <c r="E392" s="149">
        <f>SUM(E393)</f>
        <v>200</v>
      </c>
      <c r="F392" s="68"/>
      <c r="G392" s="170"/>
    </row>
    <row r="393" spans="1:7" ht="12.75">
      <c r="A393" s="35" t="s">
        <v>100</v>
      </c>
      <c r="B393" s="241">
        <v>200</v>
      </c>
      <c r="C393" s="242"/>
      <c r="D393" s="275"/>
      <c r="E393" s="323">
        <v>200</v>
      </c>
      <c r="F393" s="275"/>
      <c r="G393" s="213"/>
    </row>
    <row r="394" spans="1:7" ht="12.75">
      <c r="A394" s="32" t="s">
        <v>35</v>
      </c>
      <c r="B394" s="102">
        <f>SUM(B395)</f>
        <v>380</v>
      </c>
      <c r="C394" s="126"/>
      <c r="D394" s="60"/>
      <c r="E394" s="149">
        <f>SUM(E395)</f>
        <v>380</v>
      </c>
      <c r="F394" s="68"/>
      <c r="G394" s="170"/>
    </row>
    <row r="395" spans="1:7" ht="12.75">
      <c r="A395" s="35" t="s">
        <v>100</v>
      </c>
      <c r="B395" s="241">
        <v>380</v>
      </c>
      <c r="C395" s="242"/>
      <c r="D395" s="275"/>
      <c r="E395" s="323">
        <v>380</v>
      </c>
      <c r="F395" s="275"/>
      <c r="G395" s="213"/>
    </row>
    <row r="396" spans="1:7" ht="12.75">
      <c r="A396" s="32" t="s">
        <v>138</v>
      </c>
      <c r="B396" s="102">
        <f>SUM(B397)</f>
        <v>200</v>
      </c>
      <c r="C396" s="126"/>
      <c r="D396" s="60"/>
      <c r="E396" s="149">
        <f>SUM(E397)</f>
        <v>200</v>
      </c>
      <c r="F396" s="68"/>
      <c r="G396" s="170"/>
    </row>
    <row r="397" spans="1:7" ht="12.75">
      <c r="A397" s="35" t="s">
        <v>100</v>
      </c>
      <c r="B397" s="241">
        <v>200</v>
      </c>
      <c r="C397" s="242"/>
      <c r="D397" s="275"/>
      <c r="E397" s="323">
        <v>200</v>
      </c>
      <c r="F397" s="275"/>
      <c r="G397" s="213"/>
    </row>
    <row r="398" spans="1:7" ht="12.75">
      <c r="A398" s="32" t="s">
        <v>139</v>
      </c>
      <c r="B398" s="102">
        <f>SUM(B399)</f>
        <v>420</v>
      </c>
      <c r="C398" s="126"/>
      <c r="D398" s="60"/>
      <c r="E398" s="149">
        <f>SUM(E399)</f>
        <v>420</v>
      </c>
      <c r="F398" s="68"/>
      <c r="G398" s="170"/>
    </row>
    <row r="399" spans="1:7" ht="12.75">
      <c r="A399" s="35" t="s">
        <v>100</v>
      </c>
      <c r="B399" s="241">
        <v>420</v>
      </c>
      <c r="C399" s="242"/>
      <c r="D399" s="275"/>
      <c r="E399" s="323">
        <v>420</v>
      </c>
      <c r="F399" s="275"/>
      <c r="G399" s="213"/>
    </row>
    <row r="400" spans="1:7" ht="12.75">
      <c r="A400" s="189" t="s">
        <v>140</v>
      </c>
      <c r="B400" s="102">
        <f>SUM(B401)</f>
        <v>50</v>
      </c>
      <c r="C400" s="126"/>
      <c r="D400" s="60"/>
      <c r="E400" s="149">
        <f>SUM(E401)</f>
        <v>50</v>
      </c>
      <c r="F400" s="68"/>
      <c r="G400" s="170"/>
    </row>
    <row r="401" spans="1:7" ht="12.75">
      <c r="A401" s="190" t="s">
        <v>100</v>
      </c>
      <c r="B401" s="241">
        <v>50</v>
      </c>
      <c r="C401" s="242"/>
      <c r="D401" s="275"/>
      <c r="E401" s="323">
        <v>50</v>
      </c>
      <c r="F401" s="275"/>
      <c r="G401" s="213"/>
    </row>
    <row r="402" spans="1:7" ht="12.75">
      <c r="A402" s="189" t="s">
        <v>141</v>
      </c>
      <c r="B402" s="102">
        <f>SUM(B403)</f>
        <v>50</v>
      </c>
      <c r="C402" s="126"/>
      <c r="D402" s="60"/>
      <c r="E402" s="149">
        <f>SUM(E403)</f>
        <v>50</v>
      </c>
      <c r="F402" s="68"/>
      <c r="G402" s="170"/>
    </row>
    <row r="403" spans="1:7" ht="12.75">
      <c r="A403" s="190" t="s">
        <v>100</v>
      </c>
      <c r="B403" s="241">
        <v>50</v>
      </c>
      <c r="C403" s="242"/>
      <c r="D403" s="275"/>
      <c r="E403" s="323">
        <v>50</v>
      </c>
      <c r="F403" s="275"/>
      <c r="G403" s="213"/>
    </row>
    <row r="404" spans="1:7" ht="12.75">
      <c r="A404" s="189" t="s">
        <v>142</v>
      </c>
      <c r="B404" s="102">
        <f>SUM(B405)</f>
        <v>50</v>
      </c>
      <c r="C404" s="126"/>
      <c r="D404" s="60"/>
      <c r="E404" s="149">
        <f>SUM(E405)</f>
        <v>50</v>
      </c>
      <c r="F404" s="68"/>
      <c r="G404" s="170"/>
    </row>
    <row r="405" spans="1:7" ht="12.75">
      <c r="A405" s="190" t="s">
        <v>100</v>
      </c>
      <c r="B405" s="241">
        <v>50</v>
      </c>
      <c r="C405" s="242"/>
      <c r="D405" s="275"/>
      <c r="E405" s="323">
        <v>50</v>
      </c>
      <c r="F405" s="275"/>
      <c r="G405" s="213"/>
    </row>
    <row r="406" spans="1:7" ht="12.75">
      <c r="A406" s="189" t="s">
        <v>143</v>
      </c>
      <c r="B406" s="102">
        <f>SUM(B407)</f>
        <v>100</v>
      </c>
      <c r="C406" s="126"/>
      <c r="D406" s="60"/>
      <c r="E406" s="149">
        <f>SUM(E407)</f>
        <v>100</v>
      </c>
      <c r="F406" s="68"/>
      <c r="G406" s="170"/>
    </row>
    <row r="407" spans="1:7" ht="12.75">
      <c r="A407" s="190" t="s">
        <v>100</v>
      </c>
      <c r="B407" s="241">
        <v>100</v>
      </c>
      <c r="C407" s="242"/>
      <c r="D407" s="275"/>
      <c r="E407" s="323">
        <v>100</v>
      </c>
      <c r="F407" s="275"/>
      <c r="G407" s="213"/>
    </row>
    <row r="408" spans="1:7" ht="12.75">
      <c r="A408" s="189" t="s">
        <v>144</v>
      </c>
      <c r="B408" s="102">
        <f>SUM(B409)</f>
        <v>200</v>
      </c>
      <c r="C408" s="126"/>
      <c r="D408" s="60"/>
      <c r="E408" s="149">
        <f>SUM(E409)</f>
        <v>200</v>
      </c>
      <c r="F408" s="68"/>
      <c r="G408" s="170"/>
    </row>
    <row r="409" spans="1:7" ht="12.75">
      <c r="A409" s="190" t="s">
        <v>100</v>
      </c>
      <c r="B409" s="241">
        <v>200</v>
      </c>
      <c r="C409" s="242"/>
      <c r="D409" s="275"/>
      <c r="E409" s="323">
        <v>200</v>
      </c>
      <c r="F409" s="275"/>
      <c r="G409" s="213"/>
    </row>
    <row r="410" spans="1:7" ht="12.75">
      <c r="A410" s="32" t="s">
        <v>145</v>
      </c>
      <c r="B410" s="102">
        <f>SUM(B411)</f>
        <v>160</v>
      </c>
      <c r="C410" s="126"/>
      <c r="D410" s="60"/>
      <c r="E410" s="149">
        <f>SUM(E411)</f>
        <v>160</v>
      </c>
      <c r="F410" s="68"/>
      <c r="G410" s="170"/>
    </row>
    <row r="411" spans="1:7" ht="13.5" thickBot="1">
      <c r="A411" s="35" t="s">
        <v>100</v>
      </c>
      <c r="B411" s="241">
        <v>160</v>
      </c>
      <c r="C411" s="242"/>
      <c r="D411" s="275"/>
      <c r="E411" s="323">
        <v>160</v>
      </c>
      <c r="F411" s="275"/>
      <c r="G411" s="213"/>
    </row>
    <row r="412" spans="1:7" ht="12.75" customHeight="1" thickBot="1">
      <c r="A412" s="262" t="s">
        <v>15</v>
      </c>
      <c r="B412" s="336">
        <f>B336+B368+B381</f>
        <v>14325</v>
      </c>
      <c r="C412" s="127"/>
      <c r="D412" s="64"/>
      <c r="E412" s="56">
        <f>E336+E368+E381</f>
        <v>14325</v>
      </c>
      <c r="F412" s="67"/>
      <c r="G412" s="181"/>
    </row>
    <row r="413" spans="1:7" ht="13.5" thickBot="1">
      <c r="A413" s="366" t="s">
        <v>79</v>
      </c>
      <c r="B413" s="367"/>
      <c r="C413" s="367"/>
      <c r="D413" s="367"/>
      <c r="E413" s="367"/>
      <c r="F413" s="367"/>
      <c r="G413" s="368"/>
    </row>
    <row r="414" spans="1:7" s="77" customFormat="1" ht="13.5" thickBot="1">
      <c r="A414" s="76"/>
      <c r="B414" s="337"/>
      <c r="C414" s="338"/>
      <c r="D414" s="339"/>
      <c r="E414" s="340"/>
      <c r="F414" s="339"/>
      <c r="G414" s="341"/>
    </row>
    <row r="415" spans="1:8" ht="13.5" thickBot="1">
      <c r="A415" s="366" t="s">
        <v>80</v>
      </c>
      <c r="B415" s="367"/>
      <c r="C415" s="367"/>
      <c r="D415" s="367"/>
      <c r="E415" s="367"/>
      <c r="F415" s="367"/>
      <c r="G415" s="368"/>
      <c r="H415" s="28"/>
    </row>
    <row r="416" spans="1:8" ht="12.75">
      <c r="A416" s="194" t="s">
        <v>38</v>
      </c>
      <c r="B416" s="195">
        <f aca="true" t="shared" si="5" ref="B416:G416">B417+B419+B421+B423</f>
        <v>5000</v>
      </c>
      <c r="C416" s="279">
        <f t="shared" si="5"/>
        <v>0</v>
      </c>
      <c r="D416" s="263">
        <f t="shared" si="5"/>
        <v>0</v>
      </c>
      <c r="E416" s="264">
        <f t="shared" si="5"/>
        <v>0</v>
      </c>
      <c r="F416" s="197">
        <f t="shared" si="5"/>
        <v>0</v>
      </c>
      <c r="G416" s="199">
        <f t="shared" si="5"/>
        <v>6000</v>
      </c>
      <c r="H416" s="28"/>
    </row>
    <row r="417" spans="1:8" ht="12.75">
      <c r="A417" s="32" t="s">
        <v>122</v>
      </c>
      <c r="B417" s="107">
        <f>B418</f>
        <v>2000</v>
      </c>
      <c r="C417" s="126"/>
      <c r="D417" s="60"/>
      <c r="E417" s="61">
        <f>E418</f>
        <v>0</v>
      </c>
      <c r="F417" s="68"/>
      <c r="G417" s="170">
        <f>G418</f>
        <v>2400</v>
      </c>
      <c r="H417" s="28"/>
    </row>
    <row r="418" spans="1:8" ht="12.75">
      <c r="A418" s="134" t="s">
        <v>101</v>
      </c>
      <c r="B418" s="331">
        <v>2000</v>
      </c>
      <c r="C418" s="325"/>
      <c r="D418" s="306"/>
      <c r="E418" s="326"/>
      <c r="F418" s="306"/>
      <c r="G418" s="307">
        <v>2400</v>
      </c>
      <c r="H418" s="28"/>
    </row>
    <row r="419" spans="1:8" ht="12.75">
      <c r="A419" s="32" t="s">
        <v>123</v>
      </c>
      <c r="B419" s="107">
        <f>B420</f>
        <v>2000</v>
      </c>
      <c r="C419" s="126"/>
      <c r="D419" s="60"/>
      <c r="E419" s="61">
        <f>E420</f>
        <v>0</v>
      </c>
      <c r="F419" s="68"/>
      <c r="G419" s="170">
        <f>G420</f>
        <v>2400</v>
      </c>
      <c r="H419" s="28"/>
    </row>
    <row r="420" spans="1:8" ht="12.75">
      <c r="A420" s="134" t="s">
        <v>101</v>
      </c>
      <c r="B420" s="331">
        <v>2000</v>
      </c>
      <c r="C420" s="325"/>
      <c r="D420" s="306"/>
      <c r="E420" s="326"/>
      <c r="F420" s="306"/>
      <c r="G420" s="307">
        <v>2400</v>
      </c>
      <c r="H420" s="28"/>
    </row>
    <row r="421" spans="1:8" ht="12.75">
      <c r="A421" s="32" t="s">
        <v>124</v>
      </c>
      <c r="B421" s="107">
        <f>B422</f>
        <v>500</v>
      </c>
      <c r="C421" s="126"/>
      <c r="D421" s="60"/>
      <c r="E421" s="61">
        <f>E422</f>
        <v>0</v>
      </c>
      <c r="F421" s="68"/>
      <c r="G421" s="170">
        <f>G422</f>
        <v>600</v>
      </c>
      <c r="H421" s="28"/>
    </row>
    <row r="422" spans="1:8" ht="12.75">
      <c r="A422" s="134" t="s">
        <v>101</v>
      </c>
      <c r="B422" s="331">
        <v>500</v>
      </c>
      <c r="C422" s="325"/>
      <c r="D422" s="306"/>
      <c r="E422" s="326"/>
      <c r="F422" s="306"/>
      <c r="G422" s="307">
        <v>600</v>
      </c>
      <c r="H422" s="28"/>
    </row>
    <row r="423" spans="1:8" ht="12.75">
      <c r="A423" s="32" t="s">
        <v>125</v>
      </c>
      <c r="B423" s="107">
        <f>B424</f>
        <v>500</v>
      </c>
      <c r="C423" s="126"/>
      <c r="D423" s="60"/>
      <c r="E423" s="61">
        <f>E424</f>
        <v>0</v>
      </c>
      <c r="F423" s="68"/>
      <c r="G423" s="170">
        <f>G424</f>
        <v>600</v>
      </c>
      <c r="H423" s="28"/>
    </row>
    <row r="424" spans="1:8" ht="13.5" thickBot="1">
      <c r="A424" s="134" t="s">
        <v>101</v>
      </c>
      <c r="B424" s="331">
        <v>500</v>
      </c>
      <c r="C424" s="325"/>
      <c r="D424" s="306"/>
      <c r="E424" s="326"/>
      <c r="F424" s="306"/>
      <c r="G424" s="307">
        <v>600</v>
      </c>
      <c r="H424" s="28"/>
    </row>
    <row r="425" spans="1:8" ht="13.5" thickBot="1">
      <c r="A425" s="262" t="s">
        <v>15</v>
      </c>
      <c r="B425" s="336">
        <f>SUM(B416)</f>
        <v>5000</v>
      </c>
      <c r="C425" s="342"/>
      <c r="D425" s="343"/>
      <c r="E425" s="344">
        <f>SUM(E416)</f>
        <v>0</v>
      </c>
      <c r="F425" s="343"/>
      <c r="G425" s="345">
        <f>SUM(G416)</f>
        <v>6000</v>
      </c>
      <c r="H425" s="28"/>
    </row>
    <row r="426" spans="1:8" ht="13.5" thickBot="1">
      <c r="A426" s="366" t="s">
        <v>81</v>
      </c>
      <c r="B426" s="367"/>
      <c r="C426" s="367"/>
      <c r="D426" s="367"/>
      <c r="E426" s="367"/>
      <c r="F426" s="367"/>
      <c r="G426" s="368"/>
      <c r="H426" s="28"/>
    </row>
    <row r="427" spans="1:8" ht="12.75">
      <c r="A427" s="194" t="s">
        <v>37</v>
      </c>
      <c r="B427" s="195">
        <f>B430+B428</f>
        <v>17550</v>
      </c>
      <c r="C427" s="279"/>
      <c r="D427" s="263"/>
      <c r="E427" s="264">
        <f>E430+E428</f>
        <v>17750</v>
      </c>
      <c r="F427" s="197"/>
      <c r="G427" s="199"/>
      <c r="H427" s="28"/>
    </row>
    <row r="428" spans="1:11" ht="12.75">
      <c r="A428" s="32" t="s">
        <v>5</v>
      </c>
      <c r="B428" s="102">
        <f>SUM(B429)</f>
        <v>2000</v>
      </c>
      <c r="C428" s="126"/>
      <c r="D428" s="60"/>
      <c r="E428" s="61">
        <f>SUM(E429)</f>
        <v>2000</v>
      </c>
      <c r="F428" s="68"/>
      <c r="G428" s="170"/>
      <c r="H428" s="28"/>
      <c r="K428" s="16"/>
    </row>
    <row r="429" spans="1:8" ht="12.75">
      <c r="A429" s="35" t="s">
        <v>100</v>
      </c>
      <c r="B429" s="241">
        <v>2000</v>
      </c>
      <c r="C429" s="242"/>
      <c r="D429" s="275"/>
      <c r="E429" s="276">
        <v>2000</v>
      </c>
      <c r="F429" s="275"/>
      <c r="G429" s="213"/>
      <c r="H429" s="28"/>
    </row>
    <row r="430" spans="1:8" ht="12.75">
      <c r="A430" s="32" t="s">
        <v>12</v>
      </c>
      <c r="B430" s="107">
        <f>SUM(B431:B434)</f>
        <v>15550</v>
      </c>
      <c r="C430" s="131"/>
      <c r="D430" s="78"/>
      <c r="E430" s="79">
        <f>SUM(E431:E434)</f>
        <v>15750</v>
      </c>
      <c r="F430" s="80"/>
      <c r="G430" s="184"/>
      <c r="H430" s="28"/>
    </row>
    <row r="431" spans="1:8" ht="12.75">
      <c r="A431" s="31" t="s">
        <v>85</v>
      </c>
      <c r="B431" s="346">
        <v>2050</v>
      </c>
      <c r="C431" s="347"/>
      <c r="D431" s="348"/>
      <c r="E431" s="349">
        <v>2050</v>
      </c>
      <c r="F431" s="348"/>
      <c r="G431" s="350"/>
      <c r="H431" s="28"/>
    </row>
    <row r="432" spans="1:8" ht="12.75">
      <c r="A432" s="39" t="s">
        <v>100</v>
      </c>
      <c r="B432" s="351">
        <v>2000</v>
      </c>
      <c r="C432" s="352"/>
      <c r="D432" s="353"/>
      <c r="E432" s="354">
        <v>2000</v>
      </c>
      <c r="F432" s="353"/>
      <c r="G432" s="355"/>
      <c r="H432" s="28"/>
    </row>
    <row r="433" spans="1:8" ht="12.75">
      <c r="A433" s="39" t="s">
        <v>96</v>
      </c>
      <c r="B433" s="351">
        <v>2000</v>
      </c>
      <c r="C433" s="352"/>
      <c r="D433" s="353"/>
      <c r="E433" s="354">
        <v>2200</v>
      </c>
      <c r="F433" s="353"/>
      <c r="G433" s="355"/>
      <c r="H433" s="28"/>
    </row>
    <row r="434" spans="1:8" ht="13.5" thickBot="1">
      <c r="A434" s="35" t="s">
        <v>101</v>
      </c>
      <c r="B434" s="335">
        <v>9500</v>
      </c>
      <c r="C434" s="356"/>
      <c r="D434" s="357"/>
      <c r="E434" s="358">
        <v>9500</v>
      </c>
      <c r="F434" s="357"/>
      <c r="G434" s="359"/>
      <c r="H434" s="28"/>
    </row>
    <row r="435" spans="1:8" ht="13.5" thickBot="1">
      <c r="A435" s="243" t="s">
        <v>15</v>
      </c>
      <c r="B435" s="336">
        <f>B427</f>
        <v>17550</v>
      </c>
      <c r="C435" s="342"/>
      <c r="D435" s="343"/>
      <c r="E435" s="344">
        <f>E427</f>
        <v>17750</v>
      </c>
      <c r="F435" s="339"/>
      <c r="G435" s="341"/>
      <c r="H435" s="28"/>
    </row>
    <row r="436" spans="1:8" ht="13.5" thickBot="1">
      <c r="A436" s="366" t="s">
        <v>82</v>
      </c>
      <c r="B436" s="367"/>
      <c r="C436" s="367"/>
      <c r="D436" s="367"/>
      <c r="E436" s="367"/>
      <c r="F436" s="367"/>
      <c r="G436" s="368"/>
      <c r="H436" s="28"/>
    </row>
    <row r="437" spans="1:8" ht="12.75">
      <c r="A437" s="284" t="s">
        <v>37</v>
      </c>
      <c r="B437" s="360">
        <f>B440+B438</f>
        <v>1000</v>
      </c>
      <c r="C437" s="361"/>
      <c r="D437" s="361"/>
      <c r="E437" s="293">
        <f>E440+E438</f>
        <v>1000</v>
      </c>
      <c r="F437" s="361"/>
      <c r="G437" s="362"/>
      <c r="H437" s="28"/>
    </row>
    <row r="438" spans="1:8" ht="12.75">
      <c r="A438" s="32" t="s">
        <v>5</v>
      </c>
      <c r="B438" s="147">
        <f>SUM(B439)</f>
        <v>500</v>
      </c>
      <c r="C438" s="148"/>
      <c r="D438" s="68"/>
      <c r="E438" s="149">
        <f>SUM(E439)</f>
        <v>500</v>
      </c>
      <c r="F438" s="68"/>
      <c r="G438" s="170"/>
      <c r="H438" s="28"/>
    </row>
    <row r="439" spans="1:8" ht="12.75">
      <c r="A439" s="35" t="s">
        <v>96</v>
      </c>
      <c r="B439" s="241">
        <v>500</v>
      </c>
      <c r="C439" s="242"/>
      <c r="D439" s="275"/>
      <c r="E439" s="323">
        <v>500</v>
      </c>
      <c r="F439" s="275"/>
      <c r="G439" s="213"/>
      <c r="H439" s="28"/>
    </row>
    <row r="440" spans="1:8" ht="12.75">
      <c r="A440" s="32" t="s">
        <v>118</v>
      </c>
      <c r="B440" s="102">
        <f>SUM(B441:B441)</f>
        <v>500</v>
      </c>
      <c r="C440" s="126"/>
      <c r="D440" s="60"/>
      <c r="E440" s="149">
        <f>SUM(E441:E441)</f>
        <v>500</v>
      </c>
      <c r="F440" s="68"/>
      <c r="G440" s="170"/>
      <c r="H440" s="28"/>
    </row>
    <row r="441" spans="1:8" ht="13.5" thickBot="1">
      <c r="A441" s="35" t="s">
        <v>96</v>
      </c>
      <c r="B441" s="241">
        <v>500</v>
      </c>
      <c r="C441" s="242"/>
      <c r="D441" s="275"/>
      <c r="E441" s="323">
        <v>500</v>
      </c>
      <c r="F441" s="275"/>
      <c r="G441" s="213"/>
      <c r="H441" s="28"/>
    </row>
    <row r="442" spans="1:8" ht="13.5" thickBot="1">
      <c r="A442" s="262" t="s">
        <v>15</v>
      </c>
      <c r="B442" s="336">
        <f>SUM(B437)</f>
        <v>1000</v>
      </c>
      <c r="C442" s="342"/>
      <c r="D442" s="343"/>
      <c r="E442" s="344">
        <f>SUM(E437)</f>
        <v>1000</v>
      </c>
      <c r="F442" s="343"/>
      <c r="G442" s="345"/>
      <c r="H442" s="28"/>
    </row>
    <row r="443" spans="1:8" ht="13.5" thickBot="1">
      <c r="A443" s="366" t="s">
        <v>83</v>
      </c>
      <c r="B443" s="367"/>
      <c r="C443" s="367"/>
      <c r="D443" s="367"/>
      <c r="E443" s="367"/>
      <c r="F443" s="367"/>
      <c r="G443" s="368"/>
      <c r="H443" s="28"/>
    </row>
    <row r="444" spans="1:8" ht="13.5" thickBot="1">
      <c r="A444" s="193"/>
      <c r="B444" s="109"/>
      <c r="C444" s="127"/>
      <c r="D444" s="64"/>
      <c r="E444" s="63"/>
      <c r="F444" s="64"/>
      <c r="G444" s="180"/>
      <c r="H444" s="28"/>
    </row>
    <row r="445" spans="1:8" ht="13.5" thickBot="1">
      <c r="A445" s="366" t="s">
        <v>84</v>
      </c>
      <c r="B445" s="367"/>
      <c r="C445" s="367"/>
      <c r="D445" s="367"/>
      <c r="E445" s="367"/>
      <c r="F445" s="367"/>
      <c r="G445" s="368"/>
      <c r="H445" s="28"/>
    </row>
    <row r="446" spans="1:8" ht="13.5" thickBot="1">
      <c r="A446" s="193"/>
      <c r="B446" s="109"/>
      <c r="C446" s="127"/>
      <c r="D446" s="64"/>
      <c r="E446" s="63"/>
      <c r="F446" s="64"/>
      <c r="G446" s="180"/>
      <c r="H446" s="28"/>
    </row>
    <row r="447" spans="1:7" ht="12.75" customHeight="1">
      <c r="A447" s="393" t="s">
        <v>95</v>
      </c>
      <c r="B447" s="394"/>
      <c r="C447" s="394"/>
      <c r="D447" s="394"/>
      <c r="E447" s="394"/>
      <c r="F447" s="394"/>
      <c r="G447" s="395"/>
    </row>
    <row r="448" spans="1:7" ht="12.75" customHeight="1">
      <c r="A448" s="194" t="s">
        <v>38</v>
      </c>
      <c r="B448" s="195">
        <f>B449</f>
        <v>15000</v>
      </c>
      <c r="C448" s="279">
        <f>C449</f>
        <v>1000</v>
      </c>
      <c r="D448" s="263"/>
      <c r="E448" s="264">
        <f>E449</f>
        <v>0</v>
      </c>
      <c r="F448" s="197"/>
      <c r="G448" s="199"/>
    </row>
    <row r="449" spans="1:7" ht="12.75">
      <c r="A449" s="41" t="s">
        <v>54</v>
      </c>
      <c r="B449" s="99">
        <f>SUM(B450:B450)</f>
        <v>15000</v>
      </c>
      <c r="C449" s="153">
        <f>SUM(C450:C450)</f>
        <v>1000</v>
      </c>
      <c r="D449" s="153">
        <f>SUM(D450:D450)</f>
        <v>0</v>
      </c>
      <c r="E449" s="153">
        <f>SUM(E450:E450)</f>
        <v>0</v>
      </c>
      <c r="F449" s="18"/>
      <c r="G449" s="174"/>
    </row>
    <row r="450" spans="1:7" ht="13.5" thickBot="1">
      <c r="A450" s="136" t="s">
        <v>101</v>
      </c>
      <c r="B450" s="233">
        <v>15000</v>
      </c>
      <c r="C450" s="234">
        <v>1000</v>
      </c>
      <c r="D450" s="235"/>
      <c r="E450" s="236"/>
      <c r="F450" s="235"/>
      <c r="G450" s="237"/>
    </row>
    <row r="451" spans="1:7" ht="13.5" thickBot="1">
      <c r="A451" s="262" t="s">
        <v>15</v>
      </c>
      <c r="B451" s="244">
        <f aca="true" t="shared" si="6" ref="B451:G451">SUM(B448)</f>
        <v>15000</v>
      </c>
      <c r="C451" s="100">
        <f t="shared" si="6"/>
        <v>1000</v>
      </c>
      <c r="D451" s="100">
        <f t="shared" si="6"/>
        <v>0</v>
      </c>
      <c r="E451" s="100">
        <f t="shared" si="6"/>
        <v>0</v>
      </c>
      <c r="F451" s="57">
        <f t="shared" si="6"/>
        <v>0</v>
      </c>
      <c r="G451" s="178">
        <f t="shared" si="6"/>
        <v>0</v>
      </c>
    </row>
    <row r="452" spans="1:7" ht="12.75">
      <c r="A452" s="81"/>
      <c r="B452" s="111"/>
      <c r="C452" s="132"/>
      <c r="D452" s="83"/>
      <c r="E452" s="82"/>
      <c r="F452" s="83"/>
      <c r="G452" s="185"/>
    </row>
    <row r="453" spans="1:7" ht="12.75">
      <c r="A453" s="81"/>
      <c r="B453" s="111"/>
      <c r="C453" s="132"/>
      <c r="D453" s="83"/>
      <c r="E453" s="82"/>
      <c r="F453" s="83"/>
      <c r="G453" s="185"/>
    </row>
    <row r="454" spans="1:7" ht="13.5" thickBot="1">
      <c r="A454" s="375" t="s">
        <v>105</v>
      </c>
      <c r="B454" s="376"/>
      <c r="C454" s="376"/>
      <c r="D454" s="376"/>
      <c r="E454" s="376"/>
      <c r="F454" s="376"/>
      <c r="G454" s="377"/>
    </row>
    <row r="455" spans="1:9" ht="12.75">
      <c r="A455" s="84" t="s">
        <v>37</v>
      </c>
      <c r="B455" s="163">
        <f aca="true" t="shared" si="7" ref="B455:G455">B12+B214+B219+B233+B307+B323+B336+B427+B437</f>
        <v>5375675</v>
      </c>
      <c r="C455" s="137">
        <f t="shared" si="7"/>
        <v>169.55499999999998</v>
      </c>
      <c r="D455" s="137">
        <f t="shared" si="7"/>
        <v>0</v>
      </c>
      <c r="E455" s="137">
        <f t="shared" si="7"/>
        <v>78625</v>
      </c>
      <c r="F455" s="137">
        <f t="shared" si="7"/>
        <v>0</v>
      </c>
      <c r="G455" s="165">
        <f t="shared" si="7"/>
        <v>960</v>
      </c>
      <c r="I455" s="164"/>
    </row>
    <row r="456" spans="1:8" ht="12.75">
      <c r="A456" s="85" t="s">
        <v>38</v>
      </c>
      <c r="B456" s="112">
        <f aca="true" t="shared" si="8" ref="B456:G456">B45+B169+B260+B330+B368+B416+B448</f>
        <v>8514662</v>
      </c>
      <c r="C456" s="140">
        <f t="shared" si="8"/>
        <v>35850.049999999996</v>
      </c>
      <c r="D456" s="86">
        <f t="shared" si="8"/>
        <v>0</v>
      </c>
      <c r="E456" s="138">
        <f t="shared" si="8"/>
        <v>800</v>
      </c>
      <c r="F456" s="138">
        <f t="shared" si="8"/>
        <v>0</v>
      </c>
      <c r="G456" s="186">
        <f t="shared" si="8"/>
        <v>874055</v>
      </c>
      <c r="H456" s="27"/>
    </row>
    <row r="457" spans="1:7" ht="13.5" thickBot="1">
      <c r="A457" s="87" t="s">
        <v>39</v>
      </c>
      <c r="B457" s="113">
        <f aca="true" t="shared" si="9" ref="B457:G457">B156+B289+B314+B331+B381</f>
        <v>122120</v>
      </c>
      <c r="C457" s="141">
        <f t="shared" si="9"/>
        <v>8.7</v>
      </c>
      <c r="D457" s="88">
        <f t="shared" si="9"/>
        <v>0</v>
      </c>
      <c r="E457" s="139">
        <f t="shared" si="9"/>
        <v>4000</v>
      </c>
      <c r="F457" s="139">
        <f t="shared" si="9"/>
        <v>0</v>
      </c>
      <c r="G457" s="187">
        <f t="shared" si="9"/>
        <v>240</v>
      </c>
    </row>
    <row r="458" spans="1:8" s="28" customFormat="1" ht="13.5" thickBot="1">
      <c r="A458" s="262" t="s">
        <v>40</v>
      </c>
      <c r="B458" s="244">
        <f aca="true" t="shared" si="10" ref="B458:G458">B167+B209+B217+B231+B305+B317+B334+B412+B425+B435+B442+B451</f>
        <v>14012457</v>
      </c>
      <c r="C458" s="57">
        <f t="shared" si="10"/>
        <v>36028.305</v>
      </c>
      <c r="D458" s="100">
        <f t="shared" si="10"/>
        <v>0</v>
      </c>
      <c r="E458" s="100">
        <f t="shared" si="10"/>
        <v>83425</v>
      </c>
      <c r="F458" s="100">
        <f t="shared" si="10"/>
        <v>0</v>
      </c>
      <c r="G458" s="178">
        <f t="shared" si="10"/>
        <v>875255</v>
      </c>
      <c r="H458" s="2"/>
    </row>
    <row r="461" spans="4:6" ht="12.75">
      <c r="D461" s="16"/>
      <c r="E461" s="16"/>
      <c r="F461" s="16"/>
    </row>
    <row r="462" ht="12.75">
      <c r="A462" s="89"/>
    </row>
    <row r="463" spans="1:8" s="28" customFormat="1" ht="12.75">
      <c r="A463" s="3"/>
      <c r="B463" s="16"/>
      <c r="C463" s="115"/>
      <c r="D463" s="5"/>
      <c r="E463" s="4"/>
      <c r="F463" s="5"/>
      <c r="G463" s="16"/>
      <c r="H463" s="2"/>
    </row>
    <row r="487" spans="1:8" s="28" customFormat="1" ht="12.75">
      <c r="A487" s="3"/>
      <c r="B487" s="16"/>
      <c r="C487" s="115"/>
      <c r="D487" s="5"/>
      <c r="E487" s="4"/>
      <c r="F487" s="5"/>
      <c r="G487" s="16"/>
      <c r="H487" s="2"/>
    </row>
    <row r="488" spans="1:8" s="28" customFormat="1" ht="12.75">
      <c r="A488" s="3"/>
      <c r="B488" s="16"/>
      <c r="C488" s="115"/>
      <c r="D488" s="5"/>
      <c r="E488" s="4"/>
      <c r="F488" s="5"/>
      <c r="G488" s="16"/>
      <c r="H488" s="2"/>
    </row>
    <row r="489" spans="1:8" s="28" customFormat="1" ht="12.75">
      <c r="A489" s="3"/>
      <c r="B489" s="16"/>
      <c r="C489" s="115"/>
      <c r="D489" s="5"/>
      <c r="E489" s="4"/>
      <c r="F489" s="5"/>
      <c r="G489" s="16"/>
      <c r="H489" s="2"/>
    </row>
  </sheetData>
  <sheetProtection/>
  <mergeCells count="27">
    <mergeCell ref="A168:G168"/>
    <mergeCell ref="A447:G447"/>
    <mergeCell ref="A436:G436"/>
    <mergeCell ref="A443:G443"/>
    <mergeCell ref="A445:G445"/>
    <mergeCell ref="A415:G415"/>
    <mergeCell ref="A426:G426"/>
    <mergeCell ref="A210:G210"/>
    <mergeCell ref="A213:G213"/>
    <mergeCell ref="A211:G211"/>
    <mergeCell ref="A454:G454"/>
    <mergeCell ref="A3:G3"/>
    <mergeCell ref="A4:G4"/>
    <mergeCell ref="C7:G7"/>
    <mergeCell ref="C8:D8"/>
    <mergeCell ref="E8:F8"/>
    <mergeCell ref="A322:G322"/>
    <mergeCell ref="B6:G6"/>
    <mergeCell ref="A6:A9"/>
    <mergeCell ref="A11:G11"/>
    <mergeCell ref="A218:G218"/>
    <mergeCell ref="A413:G413"/>
    <mergeCell ref="A335:G335"/>
    <mergeCell ref="A232:G232"/>
    <mergeCell ref="A306:G306"/>
    <mergeCell ref="A318:G318"/>
    <mergeCell ref="A320:G320"/>
  </mergeCells>
  <printOptions/>
  <pageMargins left="0.6692913385826772" right="0.1968503937007874" top="0.5511811023622047" bottom="0" header="0.2362204724409449" footer="0.1968503937007874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47" sqref="F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Lyubomir Krastev</dc:creator>
  <cp:keywords/>
  <dc:description/>
  <cp:lastModifiedBy>Antonina S. Kostova</cp:lastModifiedBy>
  <cp:lastPrinted>2015-11-18T09:43:41Z</cp:lastPrinted>
  <dcterms:created xsi:type="dcterms:W3CDTF">2007-10-22T08:21:57Z</dcterms:created>
  <dcterms:modified xsi:type="dcterms:W3CDTF">2016-12-23T10:13:06Z</dcterms:modified>
  <cp:category/>
  <cp:version/>
  <cp:contentType/>
  <cp:contentStatus/>
</cp:coreProperties>
</file>