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195" activeTab="0"/>
  </bookViews>
  <sheets>
    <sheet name="2015" sheetId="1" r:id="rId1"/>
    <sheet name="Sheet1" sheetId="2" r:id="rId2"/>
    <sheet name="Sheet2" sheetId="3" r:id="rId3"/>
  </sheets>
  <definedNames>
    <definedName name="_xlnm.Print_Titles" localSheetId="0">'2015'!$10:$10</definedName>
  </definedNames>
  <calcPr fullCalcOnLoad="1"/>
</workbook>
</file>

<file path=xl/sharedStrings.xml><?xml version="1.0" encoding="utf-8"?>
<sst xmlns="http://schemas.openxmlformats.org/spreadsheetml/2006/main" count="487" uniqueCount="159">
  <si>
    <t>фиданки</t>
  </si>
  <si>
    <t>семена</t>
  </si>
  <si>
    <t>І. В СЕМЕНИЩА НА ОТКРИТО ЗА ЗАЛЕСЯВАНЕ</t>
  </si>
  <si>
    <t>Бор черен</t>
  </si>
  <si>
    <t>Дугласка зелена</t>
  </si>
  <si>
    <t>Ела обикновена</t>
  </si>
  <si>
    <t>Ела сребриста</t>
  </si>
  <si>
    <t>Кедър атласки</t>
  </si>
  <si>
    <t>Кедър хималайски</t>
  </si>
  <si>
    <t>Кипарис аризонски</t>
  </si>
  <si>
    <t>Кипарис обикновен</t>
  </si>
  <si>
    <t>Мура бяла</t>
  </si>
  <si>
    <t>Смърч обикновен</t>
  </si>
  <si>
    <t>Смърч сребрист</t>
  </si>
  <si>
    <t>Туя източна</t>
  </si>
  <si>
    <t>ВСИЧКО</t>
  </si>
  <si>
    <t>Акация бяла</t>
  </si>
  <si>
    <t>Бук обикновен</t>
  </si>
  <si>
    <t>Джанка</t>
  </si>
  <si>
    <t>Дъб летен</t>
  </si>
  <si>
    <t>Дъб зимен</t>
  </si>
  <si>
    <t>Дъб благун</t>
  </si>
  <si>
    <t>Дъб червен</t>
  </si>
  <si>
    <t>Дъб цер</t>
  </si>
  <si>
    <t>Кестен обикновен</t>
  </si>
  <si>
    <t>Кестен конски</t>
  </si>
  <si>
    <t>Киселица</t>
  </si>
  <si>
    <t>Липа сребролистна</t>
  </si>
  <si>
    <t>Липа дребнолистна</t>
  </si>
  <si>
    <t>Махалебка</t>
  </si>
  <si>
    <t>Офика</t>
  </si>
  <si>
    <t>Орех обикновен</t>
  </si>
  <si>
    <t>Шестил</t>
  </si>
  <si>
    <t>Явор обикновен</t>
  </si>
  <si>
    <t>Ясен планински</t>
  </si>
  <si>
    <t>Ясен полски</t>
  </si>
  <si>
    <t>Аморфа</t>
  </si>
  <si>
    <t>Птиче грозде</t>
  </si>
  <si>
    <t>ІІ. ВЪВ ВКОРЕНИЛИЩА НА ОТКРИТО ЗА ЗАЛЕСЯВАНЕ</t>
  </si>
  <si>
    <t>ИГЛОЛИСТНИ</t>
  </si>
  <si>
    <t>ШИРОКОЛИСТНИ</t>
  </si>
  <si>
    <t>ХРАСТИ</t>
  </si>
  <si>
    <t>О Б Щ О</t>
  </si>
  <si>
    <t>Дървовидна ружа</t>
  </si>
  <si>
    <t>Туя западна</t>
  </si>
  <si>
    <t>Арония</t>
  </si>
  <si>
    <t>Бял бор</t>
  </si>
  <si>
    <t xml:space="preserve">ГОДИШЕН ПЛАН </t>
  </si>
  <si>
    <t>Гледичия тришипна</t>
  </si>
  <si>
    <t>Череша обикновена</t>
  </si>
  <si>
    <t>Дюла японска</t>
  </si>
  <si>
    <t>ІІІ. В СЕМЕНИЩА В ОРАНЖЕРИИ И ПАРНИЦИ ЗА ЗАЛЕСЯВАНЕ</t>
  </si>
  <si>
    <t>ІV. ВЪВ ВКОРЕНИЛИЩА В ОРАНЖЕРИИ И ПАРНИЦИ ЗА ЗАЛЕСЯВАНЕ</t>
  </si>
  <si>
    <t>V. В ШКОЛИ ЗА ЗАЛЕСЯВАНЕ</t>
  </si>
  <si>
    <t>VІ. В КОНТЕЙНЕРИ ЗА ЗАЛЕСЯВАНЕ</t>
  </si>
  <si>
    <t xml:space="preserve">Орех обикновен </t>
  </si>
  <si>
    <t>Ела кавказка</t>
  </si>
  <si>
    <t>ІХ. В СЕМЕНИЩА В ОРАНЖЕРИИ И ПАРНИЦИ ЗА ДЕКОРАТИВНИ ЦЕЛИ</t>
  </si>
  <si>
    <t>Х. ВЪВ ВКОРЕНИЛИЩА В ОРАНЖЕРИИ И ПАРНИЦИ ЗА ДЕКОРАТИВНИ ЦЕЛИ</t>
  </si>
  <si>
    <t>Дъб вардимски</t>
  </si>
  <si>
    <t>P. І 37/61</t>
  </si>
  <si>
    <t>P. І 45/51</t>
  </si>
  <si>
    <t>P. І 214</t>
  </si>
  <si>
    <t>Лъжекипарис лавзонов</t>
  </si>
  <si>
    <t>Пираканта</t>
  </si>
  <si>
    <t>Приложение № 4</t>
  </si>
  <si>
    <t>към чл. 15, ал. 1</t>
  </si>
  <si>
    <t xml:space="preserve">  Българско наименование на вида (култивар, сорт и др.)</t>
  </si>
  <si>
    <t>необходими репродуктивни материали</t>
  </si>
  <si>
    <t>Ново производство на фиданки</t>
  </si>
  <si>
    <t>код на района на произход</t>
  </si>
  <si>
    <t>кг</t>
  </si>
  <si>
    <t>бр.</t>
  </si>
  <si>
    <t>резници и други части от растения</t>
  </si>
  <si>
    <t>(бр.)</t>
  </si>
  <si>
    <t xml:space="preserve">всичко фиданки </t>
  </si>
  <si>
    <t>VІІ. В СЕМЕНИЩА НА ОТКРИТО ЗА ДЕКОРАТИВНИ ЦЕЛИ</t>
  </si>
  <si>
    <t>VІІІ. ВЪВ ВКОРЕНИЛИЩА НА ОТКРИТО ЗА ДЕКОРАТИВНИ ЦЕЛИ</t>
  </si>
  <si>
    <t>ХІ. В КОНТЕЙНЕРИ ЗА ДЕКОРАТИВНИ ЦЕЛИ</t>
  </si>
  <si>
    <t>ХІІ. В ШКОЛИ ЗА  ДЕКОРАТИВНИ ЦЕЛИ</t>
  </si>
  <si>
    <t>ХІІІ. В ШКОЛИ ЗА ОБЛАГОРОДЯВАНЕ ЗА ДЕКОРАТИВНИ ЦЕЛИ</t>
  </si>
  <si>
    <t>ХІV. В ШКОЛИ ЗА ОБЛАГОРОДЯВАНЕ ЗА ОВОЩАРСТВОТО</t>
  </si>
  <si>
    <t>ХV. В ШКОЛИ ЗА КОЛЕДНИ ЕЛХИ</t>
  </si>
  <si>
    <t>ХVІ. В КОНТЕЙНЕРИ ЗА КОЛЕДНИ ЕЛХИ</t>
  </si>
  <si>
    <t>ХVІІ. ОБЛАГОРОДЯВАНЕ НА ФИДАНКИ ЗА ЗАЛЕСЯВАНЕ</t>
  </si>
  <si>
    <t>ХVІІІ. ОБЛАГОРОДЯВАНЕ НА ФИДАНКИ ЗА ДЕКОРАТИВНИ ЦЕЛИ</t>
  </si>
  <si>
    <t>СЗДП - Враца</t>
  </si>
  <si>
    <t>P. Agathe F</t>
  </si>
  <si>
    <t xml:space="preserve"> P. ВL</t>
  </si>
  <si>
    <t>P. Pannonia</t>
  </si>
  <si>
    <t>Секвоя гигантска</t>
  </si>
  <si>
    <t>СЦДП - Габрово</t>
  </si>
  <si>
    <t>Бреза обикновена</t>
  </si>
  <si>
    <t>Златен дъжд</t>
  </si>
  <si>
    <t>P. MC</t>
  </si>
  <si>
    <t>P. R-16</t>
  </si>
  <si>
    <t xml:space="preserve">ХІХ. ОБЛАГОРОДЯВАНЕ НА ФИДАНКИ ЗА ОВОЩАРСТВОТО                                                                           </t>
  </si>
  <si>
    <t>ЮЗДП - Благоевград</t>
  </si>
  <si>
    <t>Криптомерия японска</t>
  </si>
  <si>
    <t>Липа едролистна</t>
  </si>
  <si>
    <t>Люляк обикновен</t>
  </si>
  <si>
    <t>СИДП - Шумен</t>
  </si>
  <si>
    <t>ЮЦДП - Смолян</t>
  </si>
  <si>
    <t>Круша дива</t>
  </si>
  <si>
    <t>Върба бяла</t>
  </si>
  <si>
    <t>Амброво дърво</t>
  </si>
  <si>
    <t>ЮИДП - Сливен</t>
  </si>
  <si>
    <t>Космат дъб</t>
  </si>
  <si>
    <t>Топола черна</t>
  </si>
  <si>
    <t>РЕКАПИТУЛАЦИЯ</t>
  </si>
  <si>
    <t>Кипарис обикновен пирамидален</t>
  </si>
  <si>
    <t>Бук об. червена ф-ма</t>
  </si>
  <si>
    <t>Тополи</t>
  </si>
  <si>
    <t>P. bachelieri</t>
  </si>
  <si>
    <t>Магнолия</t>
  </si>
  <si>
    <t>Лавровишна</t>
  </si>
  <si>
    <t>Бор бял</t>
  </si>
  <si>
    <t>Габър обикновен</t>
  </si>
  <si>
    <t>Софора</t>
  </si>
  <si>
    <t>Платан източен</t>
  </si>
  <si>
    <t>Лъжекипарис алуми</t>
  </si>
  <si>
    <t>Явор ясенолистен</t>
  </si>
  <si>
    <t>Китайски мехурник</t>
  </si>
  <si>
    <t>Ружа дървовидна</t>
  </si>
  <si>
    <t>Смрика пирамидална</t>
  </si>
  <si>
    <t>Смърч  обикновен</t>
  </si>
  <si>
    <t>Копривка</t>
  </si>
  <si>
    <t>P. vernirubens</t>
  </si>
  <si>
    <t>Туя "Смарагдова"</t>
  </si>
  <si>
    <t>Еводия</t>
  </si>
  <si>
    <t>Люляк индийски</t>
  </si>
  <si>
    <t>Махония</t>
  </si>
  <si>
    <t>Ела испанска</t>
  </si>
  <si>
    <t>Ела корейска</t>
  </si>
  <si>
    <t>Клек</t>
  </si>
  <si>
    <t>Албиция</t>
  </si>
  <si>
    <t>Лешник ран трапезундски</t>
  </si>
  <si>
    <t>Лешник тонда джентиле</t>
  </si>
  <si>
    <t>Лешник бадемовиден</t>
  </si>
  <si>
    <t>Лешник римски</t>
  </si>
  <si>
    <t>Мура черна</t>
  </si>
  <si>
    <t>Котонеастер</t>
  </si>
  <si>
    <t>Брекина</t>
  </si>
  <si>
    <t>Мъждрян</t>
  </si>
  <si>
    <t>Топола бяла</t>
  </si>
  <si>
    <t>Чашкодрян</t>
  </si>
  <si>
    <t>P. MNDV</t>
  </si>
  <si>
    <t>P. NNDV</t>
  </si>
  <si>
    <t>Каталпа</t>
  </si>
  <si>
    <t>Нар</t>
  </si>
  <si>
    <t>Бор хималайски</t>
  </si>
  <si>
    <t>Мелия</t>
  </si>
  <si>
    <t>Платан западен</t>
  </si>
  <si>
    <t>Ясен американски</t>
  </si>
  <si>
    <t>Лавровишня</t>
  </si>
  <si>
    <t>за производство и облагородяване на фиданки през вегетативната 2015/2016 г. - обобщен за ДП по чл. 163 от ЗГ  - изменен м. юни 2016 г.</t>
  </si>
  <si>
    <t>Обобщил,</t>
  </si>
  <si>
    <t>Антонина Костова</t>
  </si>
  <si>
    <t xml:space="preserve">държавен експерт в отдел ДГ, 24.06.2016 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</si>
</sst>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#,##0.0"/>
    <numFmt numFmtId="187" formatCode="#,##0.000"/>
  </numFmts>
  <fonts count="4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thin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" fontId="21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4" fontId="22" fillId="0" borderId="10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3" fontId="21" fillId="0" borderId="13" xfId="0" applyNumberFormat="1" applyFont="1" applyFill="1" applyBorder="1" applyAlignment="1">
      <alignment horizontal="center"/>
    </xf>
    <xf numFmtId="1" fontId="21" fillId="0" borderId="13" xfId="0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 horizontal="right"/>
    </xf>
    <xf numFmtId="1" fontId="21" fillId="0" borderId="14" xfId="0" applyNumberFormat="1" applyFont="1" applyFill="1" applyBorder="1" applyAlignment="1">
      <alignment horizontal="right"/>
    </xf>
    <xf numFmtId="4" fontId="21" fillId="0" borderId="15" xfId="0" applyNumberFormat="1" applyFont="1" applyFill="1" applyBorder="1" applyAlignment="1">
      <alignment horizontal="right"/>
    </xf>
    <xf numFmtId="1" fontId="21" fillId="0" borderId="15" xfId="0" applyNumberFormat="1" applyFont="1" applyFill="1" applyBorder="1" applyAlignment="1">
      <alignment horizontal="right"/>
    </xf>
    <xf numFmtId="3" fontId="21" fillId="0" borderId="0" xfId="0" applyNumberFormat="1" applyFont="1" applyFill="1" applyAlignment="1">
      <alignment/>
    </xf>
    <xf numFmtId="0" fontId="21" fillId="0" borderId="14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0" fontId="21" fillId="0" borderId="15" xfId="0" applyFont="1" applyFill="1" applyBorder="1" applyAlignment="1">
      <alignment/>
    </xf>
    <xf numFmtId="1" fontId="21" fillId="0" borderId="16" xfId="0" applyNumberFormat="1" applyFont="1" applyFill="1" applyBorder="1" applyAlignment="1">
      <alignment horizontal="right"/>
    </xf>
    <xf numFmtId="4" fontId="21" fillId="0" borderId="16" xfId="0" applyNumberFormat="1" applyFont="1" applyFill="1" applyBorder="1" applyAlignment="1">
      <alignment horizontal="right"/>
    </xf>
    <xf numFmtId="0" fontId="21" fillId="0" borderId="17" xfId="0" applyFont="1" applyFill="1" applyBorder="1" applyAlignment="1">
      <alignment horizontal="left"/>
    </xf>
    <xf numFmtId="1" fontId="21" fillId="0" borderId="18" xfId="0" applyNumberFormat="1" applyFont="1" applyFill="1" applyBorder="1" applyAlignment="1">
      <alignment horizontal="right"/>
    </xf>
    <xf numFmtId="4" fontId="21" fillId="0" borderId="18" xfId="0" applyNumberFormat="1" applyFont="1" applyFill="1" applyBorder="1" applyAlignment="1">
      <alignment horizontal="right"/>
    </xf>
    <xf numFmtId="0" fontId="23" fillId="0" borderId="19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1" fontId="21" fillId="0" borderId="20" xfId="0" applyNumberFormat="1" applyFont="1" applyFill="1" applyBorder="1" applyAlignment="1">
      <alignment horizontal="right"/>
    </xf>
    <xf numFmtId="4" fontId="21" fillId="0" borderId="2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4" fontId="23" fillId="0" borderId="14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 horizontal="left"/>
    </xf>
    <xf numFmtId="0" fontId="23" fillId="0" borderId="23" xfId="0" applyFont="1" applyFill="1" applyBorder="1" applyAlignment="1">
      <alignment horizontal="left"/>
    </xf>
    <xf numFmtId="0" fontId="23" fillId="0" borderId="21" xfId="0" applyFont="1" applyFill="1" applyBorder="1" applyAlignment="1">
      <alignment horizontal="left"/>
    </xf>
    <xf numFmtId="4" fontId="23" fillId="0" borderId="15" xfId="0" applyNumberFormat="1" applyFont="1" applyFill="1" applyBorder="1" applyAlignment="1">
      <alignment horizontal="right"/>
    </xf>
    <xf numFmtId="0" fontId="21" fillId="0" borderId="24" xfId="0" applyFont="1" applyFill="1" applyBorder="1" applyAlignment="1">
      <alignment horizontal="left"/>
    </xf>
    <xf numFmtId="0" fontId="23" fillId="0" borderId="23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21" fillId="0" borderId="25" xfId="0" applyFont="1" applyFill="1" applyBorder="1" applyAlignment="1">
      <alignment horizontal="left"/>
    </xf>
    <xf numFmtId="0" fontId="21" fillId="0" borderId="24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4" fontId="23" fillId="0" borderId="27" xfId="0" applyNumberFormat="1" applyFont="1" applyFill="1" applyBorder="1" applyAlignment="1">
      <alignment horizontal="right"/>
    </xf>
    <xf numFmtId="4" fontId="23" fillId="0" borderId="10" xfId="0" applyNumberFormat="1" applyFont="1" applyFill="1" applyBorder="1" applyAlignment="1">
      <alignment horizontal="right"/>
    </xf>
    <xf numFmtId="0" fontId="23" fillId="0" borderId="28" xfId="0" applyFont="1" applyFill="1" applyBorder="1" applyAlignment="1">
      <alignment/>
    </xf>
    <xf numFmtId="0" fontId="21" fillId="0" borderId="29" xfId="0" applyFont="1" applyFill="1" applyBorder="1" applyAlignment="1">
      <alignment/>
    </xf>
    <xf numFmtId="1" fontId="23" fillId="0" borderId="14" xfId="0" applyNumberFormat="1" applyFont="1" applyFill="1" applyBorder="1" applyAlignment="1">
      <alignment horizontal="right"/>
    </xf>
    <xf numFmtId="1" fontId="23" fillId="0" borderId="15" xfId="0" applyNumberFormat="1" applyFont="1" applyFill="1" applyBorder="1" applyAlignment="1">
      <alignment horizontal="right"/>
    </xf>
    <xf numFmtId="0" fontId="23" fillId="0" borderId="30" xfId="0" applyFont="1" applyFill="1" applyBorder="1" applyAlignment="1">
      <alignment horizontal="left"/>
    </xf>
    <xf numFmtId="1" fontId="23" fillId="0" borderId="27" xfId="0" applyNumberFormat="1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1" fontId="23" fillId="0" borderId="10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3" fillId="0" borderId="31" xfId="0" applyFont="1" applyFill="1" applyBorder="1" applyAlignment="1">
      <alignment/>
    </xf>
    <xf numFmtId="1" fontId="23" fillId="0" borderId="32" xfId="0" applyNumberFormat="1" applyFont="1" applyFill="1" applyBorder="1" applyAlignment="1">
      <alignment horizontal="right"/>
    </xf>
    <xf numFmtId="4" fontId="23" fillId="0" borderId="32" xfId="0" applyNumberFormat="1" applyFont="1" applyFill="1" applyBorder="1" applyAlignment="1">
      <alignment horizontal="right"/>
    </xf>
    <xf numFmtId="0" fontId="23" fillId="0" borderId="33" xfId="0" applyFont="1" applyFill="1" applyBorder="1" applyAlignment="1">
      <alignment/>
    </xf>
    <xf numFmtId="0" fontId="23" fillId="0" borderId="22" xfId="0" applyFont="1" applyFill="1" applyBorder="1" applyAlignment="1">
      <alignment horizontal="left"/>
    </xf>
    <xf numFmtId="4" fontId="23" fillId="0" borderId="14" xfId="0" applyNumberFormat="1" applyFont="1" applyFill="1" applyBorder="1" applyAlignment="1">
      <alignment/>
    </xf>
    <xf numFmtId="1" fontId="23" fillId="0" borderId="14" xfId="0" applyNumberFormat="1" applyFont="1" applyFill="1" applyBorder="1" applyAlignment="1">
      <alignment/>
    </xf>
    <xf numFmtId="0" fontId="23" fillId="0" borderId="31" xfId="0" applyFont="1" applyFill="1" applyBorder="1" applyAlignment="1">
      <alignment horizontal="left"/>
    </xf>
    <xf numFmtId="1" fontId="23" fillId="0" borderId="32" xfId="0" applyNumberFormat="1" applyFont="1" applyFill="1" applyBorder="1" applyAlignment="1">
      <alignment horizontal="center"/>
    </xf>
    <xf numFmtId="4" fontId="23" fillId="0" borderId="32" xfId="0" applyNumberFormat="1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1" fontId="21" fillId="0" borderId="32" xfId="0" applyNumberFormat="1" applyFont="1" applyFill="1" applyBorder="1" applyAlignment="1">
      <alignment horizontal="center"/>
    </xf>
    <xf numFmtId="4" fontId="21" fillId="0" borderId="32" xfId="0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/>
    </xf>
    <xf numFmtId="4" fontId="23" fillId="0" borderId="15" xfId="0" applyNumberFormat="1" applyFont="1" applyFill="1" applyBorder="1" applyAlignment="1">
      <alignment/>
    </xf>
    <xf numFmtId="1" fontId="23" fillId="0" borderId="15" xfId="0" applyNumberFormat="1" applyFont="1" applyFill="1" applyBorder="1" applyAlignment="1">
      <alignment/>
    </xf>
    <xf numFmtId="4" fontId="21" fillId="0" borderId="15" xfId="0" applyNumberFormat="1" applyFont="1" applyFill="1" applyBorder="1" applyAlignment="1">
      <alignment/>
    </xf>
    <xf numFmtId="0" fontId="23" fillId="0" borderId="23" xfId="0" applyFont="1" applyFill="1" applyBorder="1" applyAlignment="1">
      <alignment horizontal="left" wrapText="1"/>
    </xf>
    <xf numFmtId="4" fontId="23" fillId="0" borderId="27" xfId="0" applyNumberFormat="1" applyFont="1" applyFill="1" applyBorder="1" applyAlignment="1">
      <alignment/>
    </xf>
    <xf numFmtId="1" fontId="23" fillId="0" borderId="27" xfId="0" applyNumberFormat="1" applyFont="1" applyFill="1" applyBorder="1" applyAlignment="1">
      <alignment/>
    </xf>
    <xf numFmtId="4" fontId="21" fillId="0" borderId="27" xfId="0" applyNumberFormat="1" applyFont="1" applyFill="1" applyBorder="1" applyAlignment="1">
      <alignment/>
    </xf>
    <xf numFmtId="2" fontId="23" fillId="0" borderId="34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/>
    </xf>
    <xf numFmtId="0" fontId="23" fillId="0" borderId="35" xfId="0" applyFont="1" applyFill="1" applyBorder="1" applyAlignment="1">
      <alignment horizontal="left"/>
    </xf>
    <xf numFmtId="4" fontId="23" fillId="0" borderId="14" xfId="0" applyNumberFormat="1" applyFont="1" applyFill="1" applyBorder="1" applyAlignment="1">
      <alignment/>
    </xf>
    <xf numFmtId="1" fontId="23" fillId="0" borderId="14" xfId="0" applyNumberFormat="1" applyFont="1" applyFill="1" applyBorder="1" applyAlignment="1">
      <alignment/>
    </xf>
    <xf numFmtId="4" fontId="21" fillId="0" borderId="14" xfId="0" applyNumberFormat="1" applyFont="1" applyFill="1" applyBorder="1" applyAlignment="1">
      <alignment/>
    </xf>
    <xf numFmtId="0" fontId="21" fillId="0" borderId="26" xfId="0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23" fillId="0" borderId="36" xfId="0" applyFont="1" applyFill="1" applyBorder="1" applyAlignment="1">
      <alignment/>
    </xf>
    <xf numFmtId="0" fontId="23" fillId="0" borderId="37" xfId="0" applyFont="1" applyFill="1" applyBorder="1" applyAlignment="1">
      <alignment/>
    </xf>
    <xf numFmtId="4" fontId="21" fillId="0" borderId="11" xfId="0" applyNumberFormat="1" applyFont="1" applyFill="1" applyBorder="1" applyAlignment="1">
      <alignment horizontal="right"/>
    </xf>
    <xf numFmtId="0" fontId="23" fillId="0" borderId="30" xfId="0" applyFont="1" applyFill="1" applyBorder="1" applyAlignment="1">
      <alignment/>
    </xf>
    <xf numFmtId="4" fontId="21" fillId="0" borderId="13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3" fontId="22" fillId="0" borderId="38" xfId="0" applyNumberFormat="1" applyFont="1" applyFill="1" applyBorder="1" applyAlignment="1">
      <alignment horizontal="center"/>
    </xf>
    <xf numFmtId="3" fontId="22" fillId="0" borderId="39" xfId="0" applyNumberFormat="1" applyFont="1" applyFill="1" applyBorder="1" applyAlignment="1">
      <alignment horizontal="center" vertical="top"/>
    </xf>
    <xf numFmtId="3" fontId="22" fillId="0" borderId="40" xfId="0" applyNumberFormat="1" applyFont="1" applyFill="1" applyBorder="1" applyAlignment="1">
      <alignment horizontal="center"/>
    </xf>
    <xf numFmtId="3" fontId="21" fillId="0" borderId="41" xfId="0" applyNumberFormat="1" applyFont="1" applyFill="1" applyBorder="1" applyAlignment="1">
      <alignment horizontal="center"/>
    </xf>
    <xf numFmtId="3" fontId="23" fillId="0" borderId="23" xfId="0" applyNumberFormat="1" applyFont="1" applyFill="1" applyBorder="1" applyAlignment="1">
      <alignment horizontal="right"/>
    </xf>
    <xf numFmtId="3" fontId="23" fillId="0" borderId="42" xfId="0" applyNumberFormat="1" applyFont="1" applyFill="1" applyBorder="1" applyAlignment="1">
      <alignment horizontal="right"/>
    </xf>
    <xf numFmtId="3" fontId="23" fillId="0" borderId="33" xfId="0" applyNumberFormat="1" applyFont="1" applyFill="1" applyBorder="1" applyAlignment="1">
      <alignment horizontal="right"/>
    </xf>
    <xf numFmtId="3" fontId="21" fillId="0" borderId="29" xfId="0" applyNumberFormat="1" applyFont="1" applyFill="1" applyBorder="1" applyAlignment="1">
      <alignment horizontal="right"/>
    </xf>
    <xf numFmtId="3" fontId="21" fillId="0" borderId="43" xfId="0" applyNumberFormat="1" applyFont="1" applyFill="1" applyBorder="1" applyAlignment="1">
      <alignment horizontal="right"/>
    </xf>
    <xf numFmtId="3" fontId="23" fillId="0" borderId="28" xfId="0" applyNumberFormat="1" applyFont="1" applyFill="1" applyBorder="1" applyAlignment="1">
      <alignment horizontal="right"/>
    </xf>
    <xf numFmtId="3" fontId="23" fillId="0" borderId="40" xfId="0" applyNumberFormat="1" applyFont="1" applyFill="1" applyBorder="1" applyAlignment="1">
      <alignment horizontal="right"/>
    </xf>
    <xf numFmtId="3" fontId="23" fillId="0" borderId="32" xfId="0" applyNumberFormat="1" applyFont="1" applyFill="1" applyBorder="1" applyAlignment="1">
      <alignment horizontal="right"/>
    </xf>
    <xf numFmtId="3" fontId="23" fillId="0" borderId="44" xfId="0" applyNumberFormat="1" applyFont="1" applyFill="1" applyBorder="1" applyAlignment="1">
      <alignment horizontal="right"/>
    </xf>
    <xf numFmtId="3" fontId="23" fillId="0" borderId="42" xfId="0" applyNumberFormat="1" applyFont="1" applyFill="1" applyBorder="1" applyAlignment="1">
      <alignment/>
    </xf>
    <xf numFmtId="3" fontId="23" fillId="0" borderId="32" xfId="0" applyNumberFormat="1" applyFont="1" applyFill="1" applyBorder="1" applyAlignment="1">
      <alignment horizontal="center"/>
    </xf>
    <xf numFmtId="3" fontId="21" fillId="0" borderId="32" xfId="0" applyNumberFormat="1" applyFont="1" applyFill="1" applyBorder="1" applyAlignment="1">
      <alignment horizontal="center"/>
    </xf>
    <xf numFmtId="3" fontId="23" fillId="0" borderId="33" xfId="0" applyNumberFormat="1" applyFont="1" applyFill="1" applyBorder="1" applyAlignment="1">
      <alignment/>
    </xf>
    <xf numFmtId="3" fontId="23" fillId="0" borderId="28" xfId="0" applyNumberFormat="1" applyFont="1" applyFill="1" applyBorder="1" applyAlignment="1">
      <alignment/>
    </xf>
    <xf numFmtId="3" fontId="23" fillId="0" borderId="42" xfId="0" applyNumberFormat="1" applyFont="1" applyFill="1" applyBorder="1" applyAlignment="1">
      <alignment/>
    </xf>
    <xf numFmtId="3" fontId="23" fillId="0" borderId="28" xfId="0" applyNumberFormat="1" applyFont="1" applyFill="1" applyBorder="1" applyAlignment="1">
      <alignment/>
    </xf>
    <xf numFmtId="3" fontId="23" fillId="0" borderId="31" xfId="0" applyNumberFormat="1" applyFont="1" applyFill="1" applyBorder="1" applyAlignment="1">
      <alignment horizontal="center"/>
    </xf>
    <xf numFmtId="3" fontId="23" fillId="0" borderId="29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/>
    </xf>
    <xf numFmtId="3" fontId="21" fillId="0" borderId="45" xfId="0" applyNumberFormat="1" applyFont="1" applyFill="1" applyBorder="1" applyAlignment="1">
      <alignment horizontal="right"/>
    </xf>
    <xf numFmtId="3" fontId="21" fillId="0" borderId="41" xfId="0" applyNumberFormat="1" applyFont="1" applyFill="1" applyBorder="1" applyAlignment="1">
      <alignment horizontal="right"/>
    </xf>
    <xf numFmtId="3" fontId="21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3" fontId="23" fillId="0" borderId="14" xfId="0" applyNumberFormat="1" applyFont="1" applyFill="1" applyBorder="1" applyAlignment="1">
      <alignment horizontal="right"/>
    </xf>
    <xf numFmtId="185" fontId="21" fillId="0" borderId="0" xfId="0" applyNumberFormat="1" applyFont="1" applyFill="1" applyAlignment="1">
      <alignment/>
    </xf>
    <xf numFmtId="185" fontId="22" fillId="0" borderId="10" xfId="0" applyNumberFormat="1" applyFont="1" applyFill="1" applyBorder="1" applyAlignment="1">
      <alignment horizontal="center" vertical="center"/>
    </xf>
    <xf numFmtId="185" fontId="23" fillId="0" borderId="15" xfId="0" applyNumberFormat="1" applyFont="1" applyFill="1" applyBorder="1" applyAlignment="1">
      <alignment horizontal="right"/>
    </xf>
    <xf numFmtId="185" fontId="21" fillId="0" borderId="18" xfId="0" applyNumberFormat="1" applyFont="1" applyFill="1" applyBorder="1" applyAlignment="1">
      <alignment horizontal="right"/>
    </xf>
    <xf numFmtId="185" fontId="23" fillId="0" borderId="14" xfId="0" applyNumberFormat="1" applyFont="1" applyFill="1" applyBorder="1" applyAlignment="1">
      <alignment horizontal="right"/>
    </xf>
    <xf numFmtId="185" fontId="21" fillId="0" borderId="20" xfId="0" applyNumberFormat="1" applyFont="1" applyFill="1" applyBorder="1" applyAlignment="1">
      <alignment horizontal="right"/>
    </xf>
    <xf numFmtId="185" fontId="21" fillId="0" borderId="14" xfId="0" applyNumberFormat="1" applyFont="1" applyFill="1" applyBorder="1" applyAlignment="1">
      <alignment horizontal="right"/>
    </xf>
    <xf numFmtId="185" fontId="23" fillId="0" borderId="18" xfId="0" applyNumberFormat="1" applyFont="1" applyFill="1" applyBorder="1" applyAlignment="1">
      <alignment horizontal="right"/>
    </xf>
    <xf numFmtId="185" fontId="23" fillId="0" borderId="10" xfId="0" applyNumberFormat="1" applyFont="1" applyFill="1" applyBorder="1" applyAlignment="1">
      <alignment horizontal="right"/>
    </xf>
    <xf numFmtId="185" fontId="23" fillId="0" borderId="27" xfId="0" applyNumberFormat="1" applyFont="1" applyFill="1" applyBorder="1" applyAlignment="1">
      <alignment horizontal="right"/>
    </xf>
    <xf numFmtId="185" fontId="23" fillId="0" borderId="32" xfId="0" applyNumberFormat="1" applyFont="1" applyFill="1" applyBorder="1" applyAlignment="1">
      <alignment horizontal="right"/>
    </xf>
    <xf numFmtId="185" fontId="23" fillId="0" borderId="16" xfId="0" applyNumberFormat="1" applyFont="1" applyFill="1" applyBorder="1" applyAlignment="1">
      <alignment horizontal="right"/>
    </xf>
    <xf numFmtId="185" fontId="23" fillId="0" borderId="14" xfId="0" applyNumberFormat="1" applyFont="1" applyFill="1" applyBorder="1" applyAlignment="1">
      <alignment/>
    </xf>
    <xf numFmtId="185" fontId="23" fillId="0" borderId="32" xfId="0" applyNumberFormat="1" applyFont="1" applyFill="1" applyBorder="1" applyAlignment="1">
      <alignment horizontal="center"/>
    </xf>
    <xf numFmtId="185" fontId="21" fillId="0" borderId="32" xfId="0" applyNumberFormat="1" applyFont="1" applyFill="1" applyBorder="1" applyAlignment="1">
      <alignment horizontal="center"/>
    </xf>
    <xf numFmtId="185" fontId="23" fillId="0" borderId="15" xfId="0" applyNumberFormat="1" applyFont="1" applyFill="1" applyBorder="1" applyAlignment="1">
      <alignment/>
    </xf>
    <xf numFmtId="185" fontId="23" fillId="0" borderId="27" xfId="0" applyNumberFormat="1" applyFont="1" applyFill="1" applyBorder="1" applyAlignment="1">
      <alignment/>
    </xf>
    <xf numFmtId="185" fontId="23" fillId="0" borderId="14" xfId="0" applyNumberFormat="1" applyFont="1" applyFill="1" applyBorder="1" applyAlignment="1">
      <alignment/>
    </xf>
    <xf numFmtId="185" fontId="21" fillId="0" borderId="0" xfId="0" applyNumberFormat="1" applyFont="1" applyFill="1" applyBorder="1" applyAlignment="1">
      <alignment/>
    </xf>
    <xf numFmtId="0" fontId="21" fillId="0" borderId="21" xfId="0" applyFont="1" applyFill="1" applyBorder="1" applyAlignment="1">
      <alignment horizontal="left"/>
    </xf>
    <xf numFmtId="0" fontId="21" fillId="0" borderId="46" xfId="0" applyFont="1" applyFill="1" applyBorder="1" applyAlignment="1">
      <alignment horizontal="left"/>
    </xf>
    <xf numFmtId="0" fontId="21" fillId="0" borderId="26" xfId="0" applyFont="1" applyFill="1" applyBorder="1" applyAlignment="1">
      <alignment horizontal="left"/>
    </xf>
    <xf numFmtId="0" fontId="21" fillId="0" borderId="47" xfId="0" applyFont="1" applyFill="1" applyBorder="1" applyAlignment="1">
      <alignment/>
    </xf>
    <xf numFmtId="3" fontId="21" fillId="0" borderId="48" xfId="0" applyNumberFormat="1" applyFont="1" applyFill="1" applyBorder="1" applyAlignment="1">
      <alignment horizontal="right"/>
    </xf>
    <xf numFmtId="3" fontId="21" fillId="0" borderId="11" xfId="0" applyNumberFormat="1" applyFont="1" applyFill="1" applyBorder="1" applyAlignment="1">
      <alignment horizontal="right"/>
    </xf>
    <xf numFmtId="3" fontId="21" fillId="0" borderId="13" xfId="0" applyNumberFormat="1" applyFont="1" applyFill="1" applyBorder="1" applyAlignment="1">
      <alignment horizontal="right"/>
    </xf>
    <xf numFmtId="185" fontId="21" fillId="0" borderId="11" xfId="0" applyNumberFormat="1" applyFont="1" applyFill="1" applyBorder="1" applyAlignment="1">
      <alignment horizontal="right"/>
    </xf>
    <xf numFmtId="185" fontId="21" fillId="0" borderId="13" xfId="0" applyNumberFormat="1" applyFont="1" applyFill="1" applyBorder="1" applyAlignment="1">
      <alignment horizontal="right"/>
    </xf>
    <xf numFmtId="0" fontId="21" fillId="0" borderId="41" xfId="0" applyNumberFormat="1" applyFont="1" applyFill="1" applyBorder="1" applyAlignment="1">
      <alignment horizontal="center"/>
    </xf>
    <xf numFmtId="0" fontId="21" fillId="0" borderId="21" xfId="0" applyFont="1" applyFill="1" applyBorder="1" applyAlignment="1">
      <alignment/>
    </xf>
    <xf numFmtId="1" fontId="22" fillId="0" borderId="49" xfId="0" applyNumberFormat="1" applyFont="1" applyFill="1" applyBorder="1" applyAlignment="1">
      <alignment horizontal="center" wrapText="1"/>
    </xf>
    <xf numFmtId="1" fontId="22" fillId="0" borderId="50" xfId="0" applyNumberFormat="1" applyFont="1" applyFill="1" applyBorder="1" applyAlignment="1">
      <alignment horizontal="center" vertical="center"/>
    </xf>
    <xf numFmtId="1" fontId="21" fillId="0" borderId="51" xfId="0" applyNumberFormat="1" applyFont="1" applyFill="1" applyBorder="1" applyAlignment="1">
      <alignment horizontal="center"/>
    </xf>
    <xf numFmtId="1" fontId="21" fillId="0" borderId="52" xfId="0" applyNumberFormat="1" applyFont="1" applyFill="1" applyBorder="1" applyAlignment="1">
      <alignment horizontal="right"/>
    </xf>
    <xf numFmtId="1" fontId="21" fillId="0" borderId="53" xfId="0" applyNumberFormat="1" applyFont="1" applyFill="1" applyBorder="1" applyAlignment="1">
      <alignment horizontal="right"/>
    </xf>
    <xf numFmtId="1" fontId="21" fillId="0" borderId="53" xfId="0" applyNumberFormat="1" applyFont="1" applyFill="1" applyBorder="1" applyAlignment="1">
      <alignment/>
    </xf>
    <xf numFmtId="1" fontId="21" fillId="0" borderId="52" xfId="0" applyNumberFormat="1" applyFont="1" applyFill="1" applyBorder="1" applyAlignment="1">
      <alignment/>
    </xf>
    <xf numFmtId="1" fontId="21" fillId="0" borderId="49" xfId="0" applyNumberFormat="1" applyFont="1" applyFill="1" applyBorder="1" applyAlignment="1">
      <alignment horizontal="right"/>
    </xf>
    <xf numFmtId="1" fontId="21" fillId="0" borderId="54" xfId="0" applyNumberFormat="1" applyFont="1" applyFill="1" applyBorder="1" applyAlignment="1">
      <alignment horizontal="right"/>
    </xf>
    <xf numFmtId="1" fontId="21" fillId="0" borderId="55" xfId="0" applyNumberFormat="1" applyFont="1" applyFill="1" applyBorder="1" applyAlignment="1">
      <alignment horizontal="right"/>
    </xf>
    <xf numFmtId="1" fontId="21" fillId="0" borderId="56" xfId="0" applyNumberFormat="1" applyFont="1" applyFill="1" applyBorder="1" applyAlignment="1">
      <alignment horizontal="right"/>
    </xf>
    <xf numFmtId="1" fontId="23" fillId="0" borderId="53" xfId="0" applyNumberFormat="1" applyFont="1" applyFill="1" applyBorder="1" applyAlignment="1">
      <alignment horizontal="right"/>
    </xf>
    <xf numFmtId="1" fontId="23" fillId="0" borderId="52" xfId="0" applyNumberFormat="1" applyFont="1" applyFill="1" applyBorder="1" applyAlignment="1">
      <alignment horizontal="right"/>
    </xf>
    <xf numFmtId="1" fontId="23" fillId="0" borderId="57" xfId="0" applyNumberFormat="1" applyFont="1" applyFill="1" applyBorder="1" applyAlignment="1">
      <alignment horizontal="right"/>
    </xf>
    <xf numFmtId="1" fontId="23" fillId="0" borderId="49" xfId="0" applyNumberFormat="1" applyFont="1" applyFill="1" applyBorder="1" applyAlignment="1">
      <alignment horizontal="right"/>
    </xf>
    <xf numFmtId="1" fontId="23" fillId="0" borderId="58" xfId="0" applyNumberFormat="1" applyFont="1" applyFill="1" applyBorder="1" applyAlignment="1">
      <alignment horizontal="right"/>
    </xf>
    <xf numFmtId="1" fontId="23" fillId="0" borderId="58" xfId="0" applyNumberFormat="1" applyFont="1" applyFill="1" applyBorder="1" applyAlignment="1">
      <alignment horizontal="center"/>
    </xf>
    <xf numFmtId="1" fontId="21" fillId="0" borderId="58" xfId="0" applyNumberFormat="1" applyFont="1" applyFill="1" applyBorder="1" applyAlignment="1">
      <alignment horizontal="center"/>
    </xf>
    <xf numFmtId="1" fontId="23" fillId="0" borderId="57" xfId="0" applyNumberFormat="1" applyFont="1" applyFill="1" applyBorder="1" applyAlignment="1">
      <alignment/>
    </xf>
    <xf numFmtId="1" fontId="21" fillId="0" borderId="57" xfId="0" applyNumberFormat="1" applyFont="1" applyFill="1" applyBorder="1" applyAlignment="1">
      <alignment/>
    </xf>
    <xf numFmtId="1" fontId="21" fillId="0" borderId="52" xfId="0" applyNumberFormat="1" applyFont="1" applyFill="1" applyBorder="1" applyAlignment="1">
      <alignment/>
    </xf>
    <xf numFmtId="1" fontId="21" fillId="0" borderId="59" xfId="0" applyNumberFormat="1" applyFont="1" applyFill="1" applyBorder="1" applyAlignment="1">
      <alignment/>
    </xf>
    <xf numFmtId="1" fontId="21" fillId="0" borderId="50" xfId="0" applyNumberFormat="1" applyFont="1" applyFill="1" applyBorder="1" applyAlignment="1">
      <alignment horizontal="right"/>
    </xf>
    <xf numFmtId="1" fontId="21" fillId="0" borderId="51" xfId="0" applyNumberFormat="1" applyFont="1" applyFill="1" applyBorder="1" applyAlignment="1">
      <alignment horizontal="right"/>
    </xf>
    <xf numFmtId="3" fontId="23" fillId="0" borderId="23" xfId="0" applyNumberFormat="1" applyFont="1" applyFill="1" applyBorder="1" applyAlignment="1">
      <alignment/>
    </xf>
    <xf numFmtId="3" fontId="23" fillId="0" borderId="60" xfId="0" applyNumberFormat="1" applyFont="1" applyFill="1" applyBorder="1" applyAlignment="1">
      <alignment/>
    </xf>
    <xf numFmtId="3" fontId="23" fillId="0" borderId="14" xfId="0" applyNumberFormat="1" applyFont="1" applyFill="1" applyBorder="1" applyAlignment="1">
      <alignment/>
    </xf>
    <xf numFmtId="3" fontId="21" fillId="0" borderId="42" xfId="0" applyNumberFormat="1" applyFont="1" applyFill="1" applyBorder="1" applyAlignment="1">
      <alignment/>
    </xf>
    <xf numFmtId="185" fontId="21" fillId="0" borderId="14" xfId="0" applyNumberFormat="1" applyFont="1" applyFill="1" applyBorder="1" applyAlignment="1">
      <alignment/>
    </xf>
    <xf numFmtId="1" fontId="23" fillId="0" borderId="60" xfId="0" applyNumberFormat="1" applyFont="1" applyFill="1" applyBorder="1" applyAlignment="1">
      <alignment/>
    </xf>
    <xf numFmtId="4" fontId="23" fillId="0" borderId="61" xfId="0" applyNumberFormat="1" applyFont="1" applyFill="1" applyBorder="1" applyAlignment="1">
      <alignment/>
    </xf>
    <xf numFmtId="3" fontId="23" fillId="0" borderId="27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 horizontal="right"/>
    </xf>
    <xf numFmtId="1" fontId="21" fillId="0" borderId="49" xfId="0" applyNumberFormat="1" applyFont="1" applyFill="1" applyBorder="1" applyAlignment="1">
      <alignment/>
    </xf>
    <xf numFmtId="3" fontId="21" fillId="0" borderId="40" xfId="0" applyNumberFormat="1" applyFont="1" applyFill="1" applyBorder="1" applyAlignment="1">
      <alignment horizontal="right"/>
    </xf>
    <xf numFmtId="185" fontId="21" fillId="0" borderId="10" xfId="0" applyNumberFormat="1" applyFont="1" applyFill="1" applyBorder="1" applyAlignment="1">
      <alignment horizontal="right"/>
    </xf>
    <xf numFmtId="3" fontId="21" fillId="0" borderId="33" xfId="0" applyNumberFormat="1" applyFont="1" applyFill="1" applyBorder="1" applyAlignment="1">
      <alignment horizontal="right"/>
    </xf>
    <xf numFmtId="185" fontId="21" fillId="0" borderId="15" xfId="0" applyNumberFormat="1" applyFont="1" applyFill="1" applyBorder="1" applyAlignment="1">
      <alignment horizontal="right"/>
    </xf>
    <xf numFmtId="3" fontId="23" fillId="0" borderId="52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/>
    </xf>
    <xf numFmtId="3" fontId="21" fillId="0" borderId="40" xfId="0" applyNumberFormat="1" applyFont="1" applyFill="1" applyBorder="1" applyAlignment="1">
      <alignment/>
    </xf>
    <xf numFmtId="185" fontId="21" fillId="0" borderId="10" xfId="0" applyNumberFormat="1" applyFont="1" applyFill="1" applyBorder="1" applyAlignment="1">
      <alignment/>
    </xf>
    <xf numFmtId="1" fontId="21" fillId="0" borderId="62" xfId="0" applyNumberFormat="1" applyFont="1" applyFill="1" applyBorder="1" applyAlignment="1">
      <alignment/>
    </xf>
    <xf numFmtId="3" fontId="21" fillId="0" borderId="44" xfId="0" applyNumberFormat="1" applyFont="1" applyFill="1" applyBorder="1" applyAlignment="1">
      <alignment horizontal="right"/>
    </xf>
    <xf numFmtId="185" fontId="21" fillId="0" borderId="16" xfId="0" applyNumberFormat="1" applyFont="1" applyFill="1" applyBorder="1" applyAlignment="1">
      <alignment horizontal="right"/>
    </xf>
    <xf numFmtId="0" fontId="26" fillId="0" borderId="21" xfId="0" applyFont="1" applyFill="1" applyBorder="1" applyAlignment="1">
      <alignment/>
    </xf>
    <xf numFmtId="3" fontId="26" fillId="0" borderId="33" xfId="0" applyNumberFormat="1" applyFont="1" applyFill="1" applyBorder="1" applyAlignment="1">
      <alignment horizontal="right"/>
    </xf>
    <xf numFmtId="185" fontId="26" fillId="0" borderId="15" xfId="0" applyNumberFormat="1" applyFont="1" applyFill="1" applyBorder="1" applyAlignment="1">
      <alignment horizontal="right"/>
    </xf>
    <xf numFmtId="4" fontId="22" fillId="0" borderId="15" xfId="0" applyNumberFormat="1" applyFont="1" applyFill="1" applyBorder="1" applyAlignment="1">
      <alignment horizontal="right"/>
    </xf>
    <xf numFmtId="1" fontId="22" fillId="0" borderId="15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" fontId="22" fillId="0" borderId="49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2" fillId="0" borderId="25" xfId="0" applyFont="1" applyFill="1" applyBorder="1" applyAlignment="1">
      <alignment/>
    </xf>
    <xf numFmtId="3" fontId="23" fillId="0" borderId="60" xfId="0" applyNumberFormat="1" applyFont="1" applyFill="1" applyBorder="1" applyAlignment="1">
      <alignment horizontal="right"/>
    </xf>
    <xf numFmtId="4" fontId="23" fillId="0" borderId="63" xfId="0" applyNumberFormat="1" applyFont="1" applyFill="1" applyBorder="1" applyAlignment="1">
      <alignment horizontal="right"/>
    </xf>
    <xf numFmtId="3" fontId="21" fillId="0" borderId="64" xfId="0" applyNumberFormat="1" applyFont="1" applyFill="1" applyBorder="1" applyAlignment="1">
      <alignment horizontal="right"/>
    </xf>
    <xf numFmtId="3" fontId="23" fillId="0" borderId="21" xfId="0" applyNumberFormat="1" applyFont="1" applyFill="1" applyBorder="1" applyAlignment="1">
      <alignment horizontal="right"/>
    </xf>
    <xf numFmtId="4" fontId="23" fillId="0" borderId="65" xfId="0" applyNumberFormat="1" applyFont="1" applyFill="1" applyBorder="1" applyAlignment="1">
      <alignment horizontal="right"/>
    </xf>
    <xf numFmtId="3" fontId="21" fillId="0" borderId="66" xfId="0" applyNumberFormat="1" applyFont="1" applyFill="1" applyBorder="1" applyAlignment="1">
      <alignment horizontal="right"/>
    </xf>
    <xf numFmtId="185" fontId="23" fillId="0" borderId="52" xfId="0" applyNumberFormat="1" applyFont="1" applyFill="1" applyBorder="1" applyAlignment="1">
      <alignment horizontal="right"/>
    </xf>
    <xf numFmtId="185" fontId="23" fillId="0" borderId="53" xfId="0" applyNumberFormat="1" applyFont="1" applyFill="1" applyBorder="1" applyAlignment="1">
      <alignment horizontal="right"/>
    </xf>
    <xf numFmtId="3" fontId="21" fillId="0" borderId="67" xfId="0" applyNumberFormat="1" applyFont="1" applyFill="1" applyBorder="1" applyAlignment="1">
      <alignment horizontal="right"/>
    </xf>
    <xf numFmtId="1" fontId="23" fillId="0" borderId="52" xfId="0" applyNumberFormat="1" applyFont="1" applyFill="1" applyBorder="1" applyAlignment="1">
      <alignment/>
    </xf>
    <xf numFmtId="0" fontId="21" fillId="0" borderId="47" xfId="0" applyFont="1" applyFill="1" applyBorder="1" applyAlignment="1">
      <alignment horizontal="left"/>
    </xf>
    <xf numFmtId="0" fontId="23" fillId="0" borderId="34" xfId="0" applyFont="1" applyFill="1" applyBorder="1" applyAlignment="1">
      <alignment horizontal="center"/>
    </xf>
    <xf numFmtId="0" fontId="23" fillId="0" borderId="66" xfId="0" applyFont="1" applyFill="1" applyBorder="1" applyAlignment="1">
      <alignment horizontal="center"/>
    </xf>
    <xf numFmtId="0" fontId="23" fillId="0" borderId="68" xfId="0" applyFont="1" applyFill="1" applyBorder="1" applyAlignment="1">
      <alignment horizontal="center"/>
    </xf>
    <xf numFmtId="0" fontId="23" fillId="0" borderId="67" xfId="0" applyFont="1" applyFill="1" applyBorder="1" applyAlignment="1">
      <alignment horizontal="center"/>
    </xf>
    <xf numFmtId="0" fontId="23" fillId="0" borderId="66" xfId="0" applyFont="1" applyFill="1" applyBorder="1" applyAlignment="1">
      <alignment horizontal="center" wrapText="1"/>
    </xf>
    <xf numFmtId="0" fontId="23" fillId="0" borderId="68" xfId="0" applyFont="1" applyFill="1" applyBorder="1" applyAlignment="1">
      <alignment horizontal="center" wrapText="1"/>
    </xf>
    <xf numFmtId="0" fontId="23" fillId="0" borderId="67" xfId="0" applyFont="1" applyFill="1" applyBorder="1" applyAlignment="1">
      <alignment horizontal="center" wrapText="1"/>
    </xf>
    <xf numFmtId="0" fontId="23" fillId="0" borderId="34" xfId="0" applyFont="1" applyFill="1" applyBorder="1" applyAlignment="1">
      <alignment horizontal="center"/>
    </xf>
    <xf numFmtId="0" fontId="23" fillId="0" borderId="69" xfId="0" applyFont="1" applyFill="1" applyBorder="1" applyAlignment="1">
      <alignment horizontal="center"/>
    </xf>
    <xf numFmtId="0" fontId="23" fillId="0" borderId="70" xfId="0" applyFont="1" applyFill="1" applyBorder="1" applyAlignment="1">
      <alignment horizontal="center"/>
    </xf>
    <xf numFmtId="0" fontId="23" fillId="0" borderId="71" xfId="0" applyFont="1" applyFill="1" applyBorder="1" applyAlignment="1">
      <alignment horizontal="center"/>
    </xf>
    <xf numFmtId="0" fontId="23" fillId="0" borderId="72" xfId="0" applyFont="1" applyFill="1" applyBorder="1" applyAlignment="1">
      <alignment horizontal="center"/>
    </xf>
    <xf numFmtId="0" fontId="23" fillId="0" borderId="73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wrapText="1"/>
    </xf>
    <xf numFmtId="4" fontId="22" fillId="0" borderId="74" xfId="0" applyNumberFormat="1" applyFont="1" applyFill="1" applyBorder="1" applyAlignment="1">
      <alignment horizontal="center"/>
    </xf>
    <xf numFmtId="4" fontId="22" fillId="0" borderId="68" xfId="0" applyNumberFormat="1" applyFont="1" applyFill="1" applyBorder="1" applyAlignment="1">
      <alignment horizontal="center"/>
    </xf>
    <xf numFmtId="4" fontId="22" fillId="0" borderId="67" xfId="0" applyNumberFormat="1" applyFont="1" applyFill="1" applyBorder="1" applyAlignment="1">
      <alignment horizontal="center"/>
    </xf>
    <xf numFmtId="4" fontId="22" fillId="0" borderId="75" xfId="0" applyNumberFormat="1" applyFont="1" applyFill="1" applyBorder="1" applyAlignment="1">
      <alignment horizontal="center"/>
    </xf>
    <xf numFmtId="4" fontId="22" fillId="0" borderId="76" xfId="0" applyNumberFormat="1" applyFont="1" applyFill="1" applyBorder="1" applyAlignment="1">
      <alignment horizontal="center"/>
    </xf>
    <xf numFmtId="4" fontId="22" fillId="0" borderId="75" xfId="0" applyNumberFormat="1" applyFont="1" applyFill="1" applyBorder="1" applyAlignment="1">
      <alignment horizontal="center" wrapText="1"/>
    </xf>
    <xf numFmtId="4" fontId="22" fillId="0" borderId="76" xfId="0" applyNumberFormat="1" applyFont="1" applyFill="1" applyBorder="1" applyAlignment="1">
      <alignment horizontal="center" wrapText="1"/>
    </xf>
    <xf numFmtId="4" fontId="26" fillId="0" borderId="34" xfId="0" applyNumberFormat="1" applyFont="1" applyFill="1" applyBorder="1" applyAlignment="1">
      <alignment horizontal="center"/>
    </xf>
    <xf numFmtId="4" fontId="26" fillId="0" borderId="69" xfId="0" applyNumberFormat="1" applyFont="1" applyFill="1" applyBorder="1" applyAlignment="1">
      <alignment horizontal="center"/>
    </xf>
    <xf numFmtId="4" fontId="26" fillId="0" borderId="70" xfId="0" applyNumberFormat="1" applyFont="1" applyFill="1" applyBorder="1" applyAlignment="1">
      <alignment horizontal="center"/>
    </xf>
    <xf numFmtId="0" fontId="23" fillId="0" borderId="77" xfId="0" applyFont="1" applyFill="1" applyBorder="1" applyAlignment="1">
      <alignment horizontal="center" vertical="center" wrapText="1"/>
    </xf>
    <xf numFmtId="0" fontId="23" fillId="0" borderId="78" xfId="0" applyFont="1" applyFill="1" applyBorder="1" applyAlignment="1">
      <alignment horizontal="center" vertical="center" wrapText="1"/>
    </xf>
    <xf numFmtId="0" fontId="23" fillId="0" borderId="79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/>
    </xf>
    <xf numFmtId="0" fontId="23" fillId="0" borderId="80" xfId="0" applyFont="1" applyFill="1" applyBorder="1" applyAlignment="1">
      <alignment horizontal="center"/>
    </xf>
    <xf numFmtId="0" fontId="23" fillId="0" borderId="81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left"/>
    </xf>
    <xf numFmtId="3" fontId="23" fillId="0" borderId="45" xfId="0" applyNumberFormat="1" applyFont="1" applyFill="1" applyBorder="1" applyAlignment="1">
      <alignment/>
    </xf>
    <xf numFmtId="187" fontId="23" fillId="0" borderId="45" xfId="0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/>
    </xf>
    <xf numFmtId="1" fontId="21" fillId="0" borderId="11" xfId="0" applyNumberFormat="1" applyFont="1" applyFill="1" applyBorder="1" applyAlignment="1">
      <alignment/>
    </xf>
    <xf numFmtId="1" fontId="21" fillId="0" borderId="50" xfId="0" applyNumberFormat="1" applyFont="1" applyFill="1" applyBorder="1" applyAlignment="1">
      <alignment/>
    </xf>
    <xf numFmtId="0" fontId="21" fillId="0" borderId="16" xfId="0" applyFont="1" applyFill="1" applyBorder="1" applyAlignment="1">
      <alignment/>
    </xf>
    <xf numFmtId="1" fontId="21" fillId="0" borderId="54" xfId="0" applyNumberFormat="1" applyFont="1" applyFill="1" applyBorder="1" applyAlignment="1">
      <alignment/>
    </xf>
    <xf numFmtId="0" fontId="21" fillId="0" borderId="18" xfId="0" applyFont="1" applyFill="1" applyBorder="1" applyAlignment="1">
      <alignment/>
    </xf>
    <xf numFmtId="1" fontId="21" fillId="0" borderId="55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1" fontId="21" fillId="0" borderId="56" xfId="0" applyNumberFormat="1" applyFont="1" applyFill="1" applyBorder="1" applyAlignment="1">
      <alignment/>
    </xf>
    <xf numFmtId="3" fontId="22" fillId="0" borderId="29" xfId="0" applyNumberFormat="1" applyFont="1" applyFill="1" applyBorder="1" applyAlignment="1">
      <alignment horizontal="right"/>
    </xf>
    <xf numFmtId="185" fontId="22" fillId="0" borderId="18" xfId="0" applyNumberFormat="1" applyFont="1" applyFill="1" applyBorder="1" applyAlignment="1">
      <alignment horizontal="right"/>
    </xf>
    <xf numFmtId="4" fontId="22" fillId="0" borderId="18" xfId="0" applyNumberFormat="1" applyFont="1" applyFill="1" applyBorder="1" applyAlignment="1">
      <alignment horizontal="right"/>
    </xf>
    <xf numFmtId="1" fontId="22" fillId="0" borderId="18" xfId="0" applyNumberFormat="1" applyFont="1" applyFill="1" applyBorder="1" applyAlignment="1">
      <alignment horizontal="right"/>
    </xf>
    <xf numFmtId="1" fontId="22" fillId="0" borderId="55" xfId="0" applyNumberFormat="1" applyFont="1" applyFill="1" applyBorder="1" applyAlignment="1">
      <alignment horizontal="right"/>
    </xf>
    <xf numFmtId="3" fontId="23" fillId="0" borderId="37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/>
    </xf>
    <xf numFmtId="4" fontId="23" fillId="0" borderId="11" xfId="0" applyNumberFormat="1" applyFont="1" applyFill="1" applyBorder="1" applyAlignment="1">
      <alignment horizontal="right"/>
    </xf>
    <xf numFmtId="1" fontId="23" fillId="0" borderId="11" xfId="0" applyNumberFormat="1" applyFont="1" applyFill="1" applyBorder="1" applyAlignment="1">
      <alignment horizontal="right"/>
    </xf>
    <xf numFmtId="1" fontId="23" fillId="0" borderId="50" xfId="0" applyNumberFormat="1" applyFont="1" applyFill="1" applyBorder="1" applyAlignment="1">
      <alignment horizontal="right"/>
    </xf>
    <xf numFmtId="4" fontId="48" fillId="0" borderId="16" xfId="0" applyNumberFormat="1" applyFont="1" applyFill="1" applyBorder="1" applyAlignment="1">
      <alignment horizontal="right"/>
    </xf>
    <xf numFmtId="1" fontId="48" fillId="0" borderId="16" xfId="0" applyNumberFormat="1" applyFont="1" applyFill="1" applyBorder="1" applyAlignment="1">
      <alignment horizontal="right"/>
    </xf>
    <xf numFmtId="1" fontId="48" fillId="0" borderId="54" xfId="0" applyNumberFormat="1" applyFont="1" applyFill="1" applyBorder="1" applyAlignment="1">
      <alignment horizontal="right"/>
    </xf>
    <xf numFmtId="4" fontId="21" fillId="0" borderId="44" xfId="0" applyNumberFormat="1" applyFont="1" applyFill="1" applyBorder="1" applyAlignment="1">
      <alignment horizontal="right"/>
    </xf>
    <xf numFmtId="185" fontId="21" fillId="0" borderId="82" xfId="0" applyNumberFormat="1" applyFont="1" applyFill="1" applyBorder="1" applyAlignment="1">
      <alignment horizontal="right"/>
    </xf>
    <xf numFmtId="3" fontId="23" fillId="0" borderId="45" xfId="0" applyNumberFormat="1" applyFont="1" applyFill="1" applyBorder="1" applyAlignment="1">
      <alignment horizontal="right"/>
    </xf>
    <xf numFmtId="185" fontId="23" fillId="0" borderId="11" xfId="0" applyNumberFormat="1" applyFont="1" applyFill="1" applyBorder="1" applyAlignment="1">
      <alignment horizontal="right"/>
    </xf>
    <xf numFmtId="3" fontId="21" fillId="0" borderId="83" xfId="0" applyNumberFormat="1" applyFont="1" applyFill="1" applyBorder="1" applyAlignment="1">
      <alignment horizontal="right"/>
    </xf>
    <xf numFmtId="185" fontId="21" fillId="0" borderId="84" xfId="0" applyNumberFormat="1" applyFont="1" applyFill="1" applyBorder="1" applyAlignment="1">
      <alignment horizontal="right"/>
    </xf>
    <xf numFmtId="4" fontId="21" fillId="0" borderId="84" xfId="0" applyNumberFormat="1" applyFont="1" applyFill="1" applyBorder="1" applyAlignment="1">
      <alignment horizontal="right"/>
    </xf>
    <xf numFmtId="1" fontId="21" fillId="0" borderId="84" xfId="0" applyNumberFormat="1" applyFont="1" applyFill="1" applyBorder="1" applyAlignment="1">
      <alignment horizontal="right"/>
    </xf>
    <xf numFmtId="1" fontId="21" fillId="0" borderId="85" xfId="0" applyNumberFormat="1" applyFont="1" applyFill="1" applyBorder="1" applyAlignment="1">
      <alignment horizontal="right"/>
    </xf>
    <xf numFmtId="3" fontId="23" fillId="0" borderId="86" xfId="0" applyNumberFormat="1" applyFont="1" applyFill="1" applyBorder="1" applyAlignment="1">
      <alignment horizontal="right"/>
    </xf>
    <xf numFmtId="185" fontId="23" fillId="0" borderId="86" xfId="0" applyNumberFormat="1" applyFont="1" applyFill="1" applyBorder="1" applyAlignment="1">
      <alignment horizontal="right"/>
    </xf>
    <xf numFmtId="185" fontId="21" fillId="0" borderId="11" xfId="0" applyNumberFormat="1" applyFont="1" applyFill="1" applyBorder="1" applyAlignment="1">
      <alignment/>
    </xf>
    <xf numFmtId="3" fontId="21" fillId="0" borderId="39" xfId="0" applyNumberFormat="1" applyFont="1" applyFill="1" applyBorder="1" applyAlignment="1">
      <alignment horizontal="right"/>
    </xf>
    <xf numFmtId="4" fontId="21" fillId="0" borderId="82" xfId="0" applyNumberFormat="1" applyFont="1" applyFill="1" applyBorder="1" applyAlignment="1">
      <alignment horizontal="right"/>
    </xf>
    <xf numFmtId="1" fontId="21" fillId="0" borderId="82" xfId="0" applyNumberFormat="1" applyFont="1" applyFill="1" applyBorder="1" applyAlignment="1">
      <alignment horizontal="right"/>
    </xf>
    <xf numFmtId="1" fontId="21" fillId="0" borderId="87" xfId="0" applyNumberFormat="1" applyFont="1" applyFill="1" applyBorder="1" applyAlignment="1">
      <alignment horizontal="right"/>
    </xf>
    <xf numFmtId="3" fontId="21" fillId="0" borderId="26" xfId="0" applyNumberFormat="1" applyFont="1" applyFill="1" applyBorder="1" applyAlignment="1">
      <alignment horizontal="right"/>
    </xf>
    <xf numFmtId="3" fontId="21" fillId="0" borderId="43" xfId="0" applyNumberFormat="1" applyFont="1" applyFill="1" applyBorder="1" applyAlignment="1">
      <alignment/>
    </xf>
    <xf numFmtId="185" fontId="21" fillId="0" borderId="20" xfId="0" applyNumberFormat="1" applyFont="1" applyFill="1" applyBorder="1" applyAlignment="1">
      <alignment/>
    </xf>
    <xf numFmtId="0" fontId="23" fillId="0" borderId="34" xfId="0" applyFont="1" applyFill="1" applyBorder="1" applyAlignment="1">
      <alignment horizontal="left"/>
    </xf>
    <xf numFmtId="3" fontId="23" fillId="0" borderId="31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/>
    </xf>
    <xf numFmtId="185" fontId="23" fillId="0" borderId="11" xfId="0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/>
    </xf>
    <xf numFmtId="1" fontId="21" fillId="0" borderId="11" xfId="0" applyNumberFormat="1" applyFont="1" applyFill="1" applyBorder="1" applyAlignment="1">
      <alignment/>
    </xf>
    <xf numFmtId="1" fontId="21" fillId="0" borderId="50" xfId="0" applyNumberFormat="1" applyFont="1" applyFill="1" applyBorder="1" applyAlignment="1">
      <alignment/>
    </xf>
    <xf numFmtId="3" fontId="23" fillId="0" borderId="44" xfId="0" applyNumberFormat="1" applyFont="1" applyFill="1" applyBorder="1" applyAlignment="1">
      <alignment/>
    </xf>
    <xf numFmtId="185" fontId="23" fillId="0" borderId="15" xfId="0" applyNumberFormat="1" applyFont="1" applyFill="1" applyBorder="1" applyAlignment="1">
      <alignment/>
    </xf>
    <xf numFmtId="4" fontId="21" fillId="0" borderId="15" xfId="0" applyNumberFormat="1" applyFont="1" applyFill="1" applyBorder="1" applyAlignment="1">
      <alignment/>
    </xf>
    <xf numFmtId="1" fontId="21" fillId="0" borderId="15" xfId="0" applyNumberFormat="1" applyFont="1" applyFill="1" applyBorder="1" applyAlignment="1">
      <alignment/>
    </xf>
    <xf numFmtId="1" fontId="21" fillId="0" borderId="53" xfId="0" applyNumberFormat="1" applyFont="1" applyFill="1" applyBorder="1" applyAlignment="1">
      <alignment/>
    </xf>
    <xf numFmtId="4" fontId="21" fillId="0" borderId="20" xfId="0" applyNumberFormat="1" applyFont="1" applyFill="1" applyBorder="1" applyAlignment="1">
      <alignment/>
    </xf>
    <xf numFmtId="1" fontId="21" fillId="0" borderId="20" xfId="0" applyNumberFormat="1" applyFont="1" applyFill="1" applyBorder="1" applyAlignment="1">
      <alignment/>
    </xf>
    <xf numFmtId="1" fontId="21" fillId="0" borderId="56" xfId="0" applyNumberFormat="1" applyFont="1" applyFill="1" applyBorder="1" applyAlignment="1">
      <alignment/>
    </xf>
    <xf numFmtId="3" fontId="23" fillId="0" borderId="33" xfId="0" applyNumberFormat="1" applyFont="1" applyFill="1" applyBorder="1" applyAlignment="1">
      <alignment/>
    </xf>
    <xf numFmtId="4" fontId="21" fillId="0" borderId="18" xfId="0" applyNumberFormat="1" applyFont="1" applyFill="1" applyBorder="1" applyAlignment="1">
      <alignment/>
    </xf>
    <xf numFmtId="1" fontId="21" fillId="0" borderId="18" xfId="0" applyNumberFormat="1" applyFont="1" applyFill="1" applyBorder="1" applyAlignment="1">
      <alignment/>
    </xf>
    <xf numFmtId="1" fontId="21" fillId="0" borderId="55" xfId="0" applyNumberFormat="1" applyFont="1" applyFill="1" applyBorder="1" applyAlignment="1">
      <alignment/>
    </xf>
    <xf numFmtId="3" fontId="23" fillId="0" borderId="34" xfId="0" applyNumberFormat="1" applyFont="1" applyFill="1" applyBorder="1" applyAlignment="1">
      <alignment horizontal="right"/>
    </xf>
    <xf numFmtId="0" fontId="23" fillId="0" borderId="88" xfId="0" applyFont="1" applyFill="1" applyBorder="1" applyAlignment="1">
      <alignment horizontal="left"/>
    </xf>
    <xf numFmtId="3" fontId="23" fillId="0" borderId="45" xfId="0" applyNumberFormat="1" applyFont="1" applyFill="1" applyBorder="1" applyAlignment="1">
      <alignment/>
    </xf>
    <xf numFmtId="4" fontId="23" fillId="0" borderId="11" xfId="0" applyNumberFormat="1" applyFont="1" applyFill="1" applyBorder="1" applyAlignment="1">
      <alignment/>
    </xf>
    <xf numFmtId="1" fontId="23" fillId="0" borderId="11" xfId="0" applyNumberFormat="1" applyFont="1" applyFill="1" applyBorder="1" applyAlignment="1">
      <alignment/>
    </xf>
    <xf numFmtId="0" fontId="23" fillId="0" borderId="12" xfId="0" applyFont="1" applyFill="1" applyBorder="1" applyAlignment="1">
      <alignment/>
    </xf>
    <xf numFmtId="3" fontId="23" fillId="0" borderId="12" xfId="0" applyNumberFormat="1" applyFont="1" applyFill="1" applyBorder="1" applyAlignment="1">
      <alignment horizontal="right"/>
    </xf>
    <xf numFmtId="185" fontId="23" fillId="0" borderId="13" xfId="0" applyNumberFormat="1" applyFont="1" applyFill="1" applyBorder="1" applyAlignment="1">
      <alignment horizontal="right"/>
    </xf>
    <xf numFmtId="4" fontId="23" fillId="0" borderId="13" xfId="0" applyNumberFormat="1" applyFont="1" applyFill="1" applyBorder="1" applyAlignment="1">
      <alignment horizontal="right"/>
    </xf>
    <xf numFmtId="1" fontId="23" fillId="0" borderId="89" xfId="0" applyNumberFormat="1" applyFont="1" applyFill="1" applyBorder="1" applyAlignment="1">
      <alignment horizontal="right"/>
    </xf>
    <xf numFmtId="1" fontId="23" fillId="0" borderId="51" xfId="0" applyNumberFormat="1" applyFont="1" applyFill="1" applyBorder="1" applyAlignment="1">
      <alignment horizontal="right"/>
    </xf>
    <xf numFmtId="0" fontId="23" fillId="0" borderId="88" xfId="0" applyFont="1" applyFill="1" applyBorder="1" applyAlignment="1">
      <alignment/>
    </xf>
    <xf numFmtId="3" fontId="23" fillId="0" borderId="37" xfId="0" applyNumberFormat="1" applyFont="1" applyFill="1" applyBorder="1" applyAlignment="1">
      <alignment/>
    </xf>
    <xf numFmtId="0" fontId="23" fillId="0" borderId="34" xfId="0" applyFont="1" applyFill="1" applyBorder="1" applyAlignment="1">
      <alignment/>
    </xf>
    <xf numFmtId="4" fontId="23" fillId="0" borderId="11" xfId="0" applyNumberFormat="1" applyFont="1" applyFill="1" applyBorder="1" applyAlignment="1">
      <alignment/>
    </xf>
    <xf numFmtId="1" fontId="23" fillId="0" borderId="11" xfId="0" applyNumberFormat="1" applyFont="1" applyFill="1" applyBorder="1" applyAlignment="1">
      <alignment/>
    </xf>
    <xf numFmtId="1" fontId="23" fillId="0" borderId="50" xfId="0" applyNumberFormat="1" applyFont="1" applyFill="1" applyBorder="1" applyAlignment="1">
      <alignment/>
    </xf>
    <xf numFmtId="3" fontId="21" fillId="0" borderId="24" xfId="0" applyNumberFormat="1" applyFont="1" applyFill="1" applyBorder="1" applyAlignment="1">
      <alignment horizontal="right"/>
    </xf>
    <xf numFmtId="3" fontId="23" fillId="0" borderId="37" xfId="0" applyNumberFormat="1" applyFont="1" applyFill="1" applyBorder="1" applyAlignment="1">
      <alignment/>
    </xf>
    <xf numFmtId="187" fontId="23" fillId="0" borderId="11" xfId="0" applyNumberFormat="1" applyFont="1" applyFill="1" applyBorder="1" applyAlignment="1">
      <alignment/>
    </xf>
    <xf numFmtId="3" fontId="21" fillId="0" borderId="44" xfId="0" applyNumberFormat="1" applyFont="1" applyFill="1" applyBorder="1" applyAlignment="1">
      <alignment/>
    </xf>
    <xf numFmtId="185" fontId="21" fillId="0" borderId="16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1" fontId="21" fillId="0" borderId="14" xfId="0" applyNumberFormat="1" applyFont="1" applyFill="1" applyBorder="1" applyAlignment="1">
      <alignment/>
    </xf>
    <xf numFmtId="4" fontId="21" fillId="0" borderId="20" xfId="0" applyNumberFormat="1" applyFont="1" applyFill="1" applyBorder="1" applyAlignment="1">
      <alignment/>
    </xf>
    <xf numFmtId="1" fontId="21" fillId="0" borderId="20" xfId="0" applyNumberFormat="1" applyFont="1" applyFill="1" applyBorder="1" applyAlignment="1">
      <alignment/>
    </xf>
    <xf numFmtId="3" fontId="21" fillId="0" borderId="62" xfId="0" applyNumberFormat="1" applyFont="1" applyFill="1" applyBorder="1" applyAlignment="1">
      <alignment horizontal="right"/>
    </xf>
    <xf numFmtId="185" fontId="23" fillId="0" borderId="11" xfId="0" applyNumberFormat="1" applyFont="1" applyFill="1" applyBorder="1" applyAlignment="1">
      <alignment/>
    </xf>
    <xf numFmtId="4" fontId="23" fillId="0" borderId="20" xfId="0" applyNumberFormat="1" applyFont="1" applyFill="1" applyBorder="1" applyAlignment="1">
      <alignment horizontal="right"/>
    </xf>
    <xf numFmtId="1" fontId="23" fillId="0" borderId="20" xfId="0" applyNumberFormat="1" applyFont="1" applyFill="1" applyBorder="1" applyAlignment="1">
      <alignment horizontal="right"/>
    </xf>
    <xf numFmtId="1" fontId="23" fillId="0" borderId="56" xfId="0" applyNumberFormat="1" applyFont="1" applyFill="1" applyBorder="1" applyAlignment="1">
      <alignment horizontal="right"/>
    </xf>
    <xf numFmtId="4" fontId="21" fillId="0" borderId="18" xfId="0" applyNumberFormat="1" applyFont="1" applyFill="1" applyBorder="1" applyAlignment="1">
      <alignment/>
    </xf>
    <xf numFmtId="1" fontId="21" fillId="0" borderId="18" xfId="0" applyNumberFormat="1" applyFont="1" applyFill="1" applyBorder="1" applyAlignment="1">
      <alignment/>
    </xf>
    <xf numFmtId="1" fontId="23" fillId="0" borderId="49" xfId="0" applyNumberFormat="1" applyFont="1" applyFill="1" applyBorder="1" applyAlignment="1">
      <alignment/>
    </xf>
    <xf numFmtId="1" fontId="23" fillId="0" borderId="10" xfId="0" applyNumberFormat="1" applyFont="1" applyFill="1" applyBorder="1" applyAlignment="1">
      <alignment/>
    </xf>
    <xf numFmtId="0" fontId="23" fillId="0" borderId="66" xfId="0" applyFont="1" applyFill="1" applyBorder="1" applyAlignment="1">
      <alignment horizontal="left"/>
    </xf>
    <xf numFmtId="3" fontId="23" fillId="0" borderId="90" xfId="0" applyNumberFormat="1" applyFont="1" applyFill="1" applyBorder="1" applyAlignment="1">
      <alignment/>
    </xf>
    <xf numFmtId="185" fontId="23" fillId="0" borderId="48" xfId="0" applyNumberFormat="1" applyFont="1" applyFill="1" applyBorder="1" applyAlignment="1">
      <alignment/>
    </xf>
    <xf numFmtId="4" fontId="23" fillId="0" borderId="48" xfId="0" applyNumberFormat="1" applyFont="1" applyFill="1" applyBorder="1" applyAlignment="1">
      <alignment/>
    </xf>
    <xf numFmtId="1" fontId="23" fillId="0" borderId="48" xfId="0" applyNumberFormat="1" applyFont="1" applyFill="1" applyBorder="1" applyAlignment="1">
      <alignment/>
    </xf>
    <xf numFmtId="1" fontId="23" fillId="0" borderId="91" xfId="0" applyNumberFormat="1" applyFont="1" applyFill="1" applyBorder="1" applyAlignment="1">
      <alignment/>
    </xf>
    <xf numFmtId="3" fontId="23" fillId="0" borderId="66" xfId="0" applyNumberFormat="1" applyFont="1" applyFill="1" applyBorder="1" applyAlignment="1">
      <alignment horizontal="right"/>
    </xf>
    <xf numFmtId="185" fontId="23" fillId="0" borderId="48" xfId="0" applyNumberFormat="1" applyFont="1" applyFill="1" applyBorder="1" applyAlignment="1">
      <alignment horizontal="right"/>
    </xf>
    <xf numFmtId="4" fontId="23" fillId="0" borderId="74" xfId="0" applyNumberFormat="1" applyFont="1" applyFill="1" applyBorder="1" applyAlignment="1">
      <alignment horizontal="right"/>
    </xf>
    <xf numFmtId="1" fontId="23" fillId="0" borderId="48" xfId="0" applyNumberFormat="1" applyFont="1" applyFill="1" applyBorder="1" applyAlignment="1">
      <alignment horizontal="right"/>
    </xf>
    <xf numFmtId="4" fontId="21" fillId="0" borderId="48" xfId="0" applyNumberFormat="1" applyFont="1" applyFill="1" applyBorder="1" applyAlignment="1">
      <alignment horizontal="center"/>
    </xf>
    <xf numFmtId="1" fontId="21" fillId="0" borderId="91" xfId="0" applyNumberFormat="1" applyFont="1" applyFill="1" applyBorder="1" applyAlignment="1">
      <alignment horizontal="center"/>
    </xf>
    <xf numFmtId="4" fontId="21" fillId="0" borderId="15" xfId="0" applyNumberFormat="1" applyFont="1" applyFill="1" applyBorder="1" applyAlignment="1">
      <alignment horizontal="center"/>
    </xf>
    <xf numFmtId="1" fontId="21" fillId="0" borderId="53" xfId="0" applyNumberFormat="1" applyFont="1" applyFill="1" applyBorder="1" applyAlignment="1">
      <alignment horizontal="center"/>
    </xf>
    <xf numFmtId="1" fontId="21" fillId="0" borderId="92" xfId="0" applyNumberFormat="1" applyFont="1" applyFill="1" applyBorder="1" applyAlignment="1">
      <alignment horizontal="right"/>
    </xf>
    <xf numFmtId="4" fontId="21" fillId="0" borderId="20" xfId="0" applyNumberFormat="1" applyFont="1" applyFill="1" applyBorder="1" applyAlignment="1">
      <alignment horizontal="center"/>
    </xf>
    <xf numFmtId="1" fontId="21" fillId="0" borderId="56" xfId="0" applyNumberFormat="1" applyFont="1" applyFill="1" applyBorder="1" applyAlignment="1">
      <alignment horizontal="center"/>
    </xf>
    <xf numFmtId="1" fontId="21" fillId="0" borderId="62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center"/>
    </xf>
    <xf numFmtId="1" fontId="21" fillId="0" borderId="49" xfId="0" applyNumberFormat="1" applyFont="1" applyFill="1" applyBorder="1" applyAlignment="1">
      <alignment horizontal="center"/>
    </xf>
    <xf numFmtId="0" fontId="23" fillId="0" borderId="46" xfId="0" applyFont="1" applyFill="1" applyBorder="1" applyAlignment="1">
      <alignment horizontal="left"/>
    </xf>
    <xf numFmtId="3" fontId="23" fillId="0" borderId="39" xfId="0" applyNumberFormat="1" applyFont="1" applyFill="1" applyBorder="1" applyAlignment="1">
      <alignment horizontal="right"/>
    </xf>
    <xf numFmtId="185" fontId="23" fillId="0" borderId="82" xfId="0" applyNumberFormat="1" applyFont="1" applyFill="1" applyBorder="1" applyAlignment="1">
      <alignment horizontal="right"/>
    </xf>
    <xf numFmtId="4" fontId="23" fillId="0" borderId="82" xfId="0" applyNumberFormat="1" applyFont="1" applyFill="1" applyBorder="1" applyAlignment="1">
      <alignment horizontal="right"/>
    </xf>
    <xf numFmtId="1" fontId="23" fillId="0" borderId="82" xfId="0" applyNumberFormat="1" applyFont="1" applyFill="1" applyBorder="1" applyAlignment="1">
      <alignment horizontal="right"/>
    </xf>
    <xf numFmtId="4" fontId="21" fillId="0" borderId="82" xfId="0" applyNumberFormat="1" applyFont="1" applyFill="1" applyBorder="1" applyAlignment="1">
      <alignment/>
    </xf>
    <xf numFmtId="1" fontId="21" fillId="0" borderId="87" xfId="0" applyNumberFormat="1" applyFont="1" applyFill="1" applyBorder="1" applyAlignment="1">
      <alignment/>
    </xf>
    <xf numFmtId="0" fontId="23" fillId="0" borderId="24" xfId="0" applyFont="1" applyFill="1" applyBorder="1" applyAlignment="1">
      <alignment horizontal="left"/>
    </xf>
    <xf numFmtId="3" fontId="23" fillId="0" borderId="43" xfId="0" applyNumberFormat="1" applyFont="1" applyFill="1" applyBorder="1" applyAlignment="1">
      <alignment horizontal="right"/>
    </xf>
    <xf numFmtId="185" fontId="23" fillId="0" borderId="20" xfId="0" applyNumberFormat="1" applyFont="1" applyFill="1" applyBorder="1" applyAlignment="1">
      <alignment horizontal="right"/>
    </xf>
    <xf numFmtId="4" fontId="23" fillId="0" borderId="86" xfId="0" applyNumberFormat="1" applyFont="1" applyFill="1" applyBorder="1" applyAlignment="1">
      <alignment horizontal="right"/>
    </xf>
    <xf numFmtId="4" fontId="21" fillId="0" borderId="32" xfId="0" applyNumberFormat="1" applyFont="1" applyFill="1" applyBorder="1" applyAlignment="1">
      <alignment/>
    </xf>
    <xf numFmtId="1" fontId="21" fillId="0" borderId="58" xfId="0" applyNumberFormat="1" applyFont="1" applyFill="1" applyBorder="1" applyAlignment="1">
      <alignment/>
    </xf>
    <xf numFmtId="3" fontId="23" fillId="0" borderId="76" xfId="0" applyNumberFormat="1" applyFont="1" applyFill="1" applyBorder="1" applyAlignment="1">
      <alignment/>
    </xf>
    <xf numFmtId="4" fontId="21" fillId="0" borderId="16" xfId="0" applyNumberFormat="1" applyFont="1" applyFill="1" applyBorder="1" applyAlignment="1">
      <alignment/>
    </xf>
    <xf numFmtId="1" fontId="21" fillId="0" borderId="16" xfId="0" applyNumberFormat="1" applyFont="1" applyFill="1" applyBorder="1" applyAlignment="1">
      <alignment/>
    </xf>
    <xf numFmtId="3" fontId="21" fillId="0" borderId="39" xfId="0" applyNumberFormat="1" applyFont="1" applyFill="1" applyBorder="1" applyAlignment="1">
      <alignment/>
    </xf>
    <xf numFmtId="185" fontId="21" fillId="0" borderId="82" xfId="0" applyNumberFormat="1" applyFont="1" applyFill="1" applyBorder="1" applyAlignment="1">
      <alignment/>
    </xf>
    <xf numFmtId="1" fontId="21" fillId="0" borderId="82" xfId="0" applyNumberFormat="1" applyFont="1" applyFill="1" applyBorder="1" applyAlignment="1">
      <alignment/>
    </xf>
    <xf numFmtId="3" fontId="21" fillId="0" borderId="29" xfId="0" applyNumberFormat="1" applyFont="1" applyFill="1" applyBorder="1" applyAlignment="1">
      <alignment/>
    </xf>
    <xf numFmtId="185" fontId="21" fillId="0" borderId="18" xfId="0" applyNumberFormat="1" applyFont="1" applyFill="1" applyBorder="1" applyAlignment="1">
      <alignment/>
    </xf>
    <xf numFmtId="1" fontId="21" fillId="0" borderId="92" xfId="0" applyNumberFormat="1" applyFont="1" applyFill="1" applyBorder="1" applyAlignment="1">
      <alignment/>
    </xf>
    <xf numFmtId="4" fontId="21" fillId="0" borderId="93" xfId="0" applyNumberFormat="1" applyFont="1" applyFill="1" applyBorder="1" applyAlignment="1">
      <alignment/>
    </xf>
    <xf numFmtId="4" fontId="21" fillId="0" borderId="94" xfId="0" applyNumberFormat="1" applyFont="1" applyFill="1" applyBorder="1" applyAlignment="1">
      <alignment/>
    </xf>
    <xf numFmtId="3" fontId="21" fillId="0" borderId="39" xfId="0" applyNumberFormat="1" applyFont="1" applyFill="1" applyBorder="1" applyAlignment="1">
      <alignment/>
    </xf>
    <xf numFmtId="3" fontId="21" fillId="0" borderId="43" xfId="0" applyNumberFormat="1" applyFont="1" applyFill="1" applyBorder="1" applyAlignment="1">
      <alignment/>
    </xf>
    <xf numFmtId="185" fontId="23" fillId="0" borderId="11" xfId="0" applyNumberFormat="1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  <xf numFmtId="1" fontId="23" fillId="0" borderId="50" xfId="0" applyNumberFormat="1" applyFont="1" applyFill="1" applyBorder="1" applyAlignment="1">
      <alignment horizontal="center"/>
    </xf>
    <xf numFmtId="3" fontId="23" fillId="0" borderId="31" xfId="0" applyNumberFormat="1" applyFont="1" applyFill="1" applyBorder="1" applyAlignment="1">
      <alignment/>
    </xf>
    <xf numFmtId="3" fontId="21" fillId="0" borderId="31" xfId="0" applyNumberFormat="1" applyFont="1" applyFill="1" applyBorder="1" applyAlignment="1">
      <alignment/>
    </xf>
    <xf numFmtId="185" fontId="21" fillId="0" borderId="32" xfId="0" applyNumberFormat="1" applyFont="1" applyFill="1" applyBorder="1" applyAlignment="1">
      <alignment/>
    </xf>
    <xf numFmtId="4" fontId="21" fillId="0" borderId="32" xfId="0" applyNumberFormat="1" applyFont="1" applyFill="1" applyBorder="1" applyAlignment="1">
      <alignment/>
    </xf>
    <xf numFmtId="1" fontId="21" fillId="0" borderId="32" xfId="0" applyNumberFormat="1" applyFont="1" applyFill="1" applyBorder="1" applyAlignment="1">
      <alignment/>
    </xf>
    <xf numFmtId="1" fontId="21" fillId="0" borderId="58" xfId="0" applyNumberFormat="1" applyFont="1" applyFill="1" applyBorder="1" applyAlignment="1">
      <alignment/>
    </xf>
    <xf numFmtId="3" fontId="23" fillId="0" borderId="95" xfId="0" applyNumberFormat="1" applyFont="1" applyFill="1" applyBorder="1" applyAlignment="1">
      <alignment/>
    </xf>
    <xf numFmtId="185" fontId="23" fillId="0" borderId="96" xfId="0" applyNumberFormat="1" applyFont="1" applyFill="1" applyBorder="1" applyAlignment="1">
      <alignment/>
    </xf>
    <xf numFmtId="4" fontId="21" fillId="0" borderId="96" xfId="0" applyNumberFormat="1" applyFont="1" applyFill="1" applyBorder="1" applyAlignment="1">
      <alignment/>
    </xf>
    <xf numFmtId="1" fontId="21" fillId="0" borderId="96" xfId="0" applyNumberFormat="1" applyFont="1" applyFill="1" applyBorder="1" applyAlignment="1">
      <alignment/>
    </xf>
    <xf numFmtId="1" fontId="21" fillId="0" borderId="97" xfId="0" applyNumberFormat="1" applyFont="1" applyFill="1" applyBorder="1" applyAlignment="1">
      <alignment/>
    </xf>
    <xf numFmtId="3" fontId="21" fillId="0" borderId="40" xfId="0" applyNumberFormat="1" applyFont="1" applyFill="1" applyBorder="1" applyAlignment="1">
      <alignment/>
    </xf>
    <xf numFmtId="185" fontId="21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1" fontId="21" fillId="0" borderId="49" xfId="0" applyNumberFormat="1" applyFont="1" applyFill="1" applyBorder="1" applyAlignment="1">
      <alignment/>
    </xf>
    <xf numFmtId="185" fontId="23" fillId="0" borderId="32" xfId="0" applyNumberFormat="1" applyFont="1" applyFill="1" applyBorder="1" applyAlignment="1">
      <alignment/>
    </xf>
    <xf numFmtId="4" fontId="23" fillId="0" borderId="32" xfId="0" applyNumberFormat="1" applyFont="1" applyFill="1" applyBorder="1" applyAlignment="1">
      <alignment/>
    </xf>
    <xf numFmtId="1" fontId="23" fillId="0" borderId="32" xfId="0" applyNumberFormat="1" applyFont="1" applyFill="1" applyBorder="1" applyAlignment="1">
      <alignment/>
    </xf>
    <xf numFmtId="1" fontId="23" fillId="0" borderId="58" xfId="0" applyNumberFormat="1" applyFont="1" applyFill="1" applyBorder="1" applyAlignment="1">
      <alignment/>
    </xf>
    <xf numFmtId="3" fontId="21" fillId="0" borderId="44" xfId="0" applyNumberFormat="1" applyFont="1" applyFill="1" applyBorder="1" applyAlignment="1">
      <alignment/>
    </xf>
    <xf numFmtId="185" fontId="21" fillId="0" borderId="16" xfId="0" applyNumberFormat="1" applyFont="1" applyFill="1" applyBorder="1" applyAlignment="1">
      <alignment/>
    </xf>
    <xf numFmtId="4" fontId="21" fillId="0" borderId="16" xfId="0" applyNumberFormat="1" applyFont="1" applyFill="1" applyBorder="1" applyAlignment="1">
      <alignment/>
    </xf>
    <xf numFmtId="1" fontId="21" fillId="0" borderId="16" xfId="0" applyNumberFormat="1" applyFont="1" applyFill="1" applyBorder="1" applyAlignment="1">
      <alignment/>
    </xf>
    <xf numFmtId="1" fontId="21" fillId="0" borderId="54" xfId="0" applyNumberFormat="1" applyFont="1" applyFill="1" applyBorder="1" applyAlignment="1">
      <alignment/>
    </xf>
    <xf numFmtId="3" fontId="21" fillId="0" borderId="29" xfId="0" applyNumberFormat="1" applyFont="1" applyFill="1" applyBorder="1" applyAlignment="1">
      <alignment/>
    </xf>
    <xf numFmtId="185" fontId="21" fillId="0" borderId="18" xfId="0" applyNumberFormat="1" applyFont="1" applyFill="1" applyBorder="1" applyAlignment="1">
      <alignment/>
    </xf>
    <xf numFmtId="185" fontId="21" fillId="0" borderId="20" xfId="0" applyNumberFormat="1" applyFont="1" applyFill="1" applyBorder="1" applyAlignment="1">
      <alignment/>
    </xf>
    <xf numFmtId="3" fontId="21" fillId="0" borderId="83" xfId="0" applyNumberFormat="1" applyFont="1" applyFill="1" applyBorder="1" applyAlignment="1">
      <alignment/>
    </xf>
    <xf numFmtId="185" fontId="21" fillId="0" borderId="84" xfId="0" applyNumberFormat="1" applyFont="1" applyFill="1" applyBorder="1" applyAlignment="1">
      <alignment/>
    </xf>
    <xf numFmtId="4" fontId="21" fillId="0" borderId="84" xfId="0" applyNumberFormat="1" applyFont="1" applyFill="1" applyBorder="1" applyAlignment="1">
      <alignment/>
    </xf>
    <xf numFmtId="1" fontId="21" fillId="0" borderId="84" xfId="0" applyNumberFormat="1" applyFont="1" applyFill="1" applyBorder="1" applyAlignment="1">
      <alignment/>
    </xf>
    <xf numFmtId="1" fontId="21" fillId="0" borderId="85" xfId="0" applyNumberFormat="1" applyFont="1" applyFill="1" applyBorder="1" applyAlignment="1">
      <alignment/>
    </xf>
    <xf numFmtId="3" fontId="23" fillId="0" borderId="90" xfId="0" applyNumberFormat="1" applyFont="1" applyFill="1" applyBorder="1" applyAlignment="1">
      <alignment horizontal="right"/>
    </xf>
    <xf numFmtId="0" fontId="23" fillId="0" borderId="48" xfId="0" applyFont="1" applyFill="1" applyBorder="1" applyAlignment="1">
      <alignment horizontal="center"/>
    </xf>
    <xf numFmtId="0" fontId="23" fillId="0" borderId="91" xfId="0" applyFont="1" applyFill="1" applyBorder="1" applyAlignment="1">
      <alignment horizontal="center"/>
    </xf>
    <xf numFmtId="3" fontId="23" fillId="0" borderId="58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0</xdr:rowOff>
    </xdr:from>
    <xdr:to>
      <xdr:col>4</xdr:col>
      <xdr:colOff>76200</xdr:colOff>
      <xdr:row>0</xdr:row>
      <xdr:rowOff>0</xdr:rowOff>
    </xdr:to>
    <xdr:pic>
      <xdr:nvPicPr>
        <xdr:cNvPr id="1" name="Picture 1" descr="logoNFB_720x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6"/>
  <sheetViews>
    <sheetView tabSelected="1" zoomScalePageLayoutView="0" workbookViewId="0" topLeftCell="A1">
      <pane ySplit="9" topLeftCell="A466" activePane="bottomLeft" state="frozen"/>
      <selection pane="topLeft" activeCell="A1" sqref="A1"/>
      <selection pane="bottomLeft" activeCell="C494" sqref="C494"/>
    </sheetView>
  </sheetViews>
  <sheetFormatPr defaultColWidth="8.421875" defaultRowHeight="12.75"/>
  <cols>
    <col min="1" max="1" width="21.140625" style="3" customWidth="1"/>
    <col min="2" max="2" width="15.8515625" style="16" customWidth="1"/>
    <col min="3" max="3" width="9.421875" style="120" customWidth="1"/>
    <col min="4" max="4" width="8.421875" style="5" customWidth="1"/>
    <col min="5" max="5" width="10.57421875" style="4" customWidth="1"/>
    <col min="6" max="6" width="8.421875" style="5" customWidth="1"/>
    <col min="7" max="7" width="16.00390625" style="4" customWidth="1"/>
    <col min="8" max="16384" width="8.421875" style="2" customWidth="1"/>
  </cols>
  <sheetData>
    <row r="1" ht="12.75">
      <c r="A1" s="1" t="s">
        <v>65</v>
      </c>
    </row>
    <row r="2" ht="12.75">
      <c r="A2" s="1" t="s">
        <v>66</v>
      </c>
    </row>
    <row r="3" spans="1:7" s="1" customFormat="1" ht="15.75">
      <c r="A3" s="228" t="s">
        <v>47</v>
      </c>
      <c r="B3" s="228"/>
      <c r="C3" s="228"/>
      <c r="D3" s="228"/>
      <c r="E3" s="228"/>
      <c r="F3" s="228"/>
      <c r="G3" s="228"/>
    </row>
    <row r="4" spans="1:7" ht="30.75" customHeight="1">
      <c r="A4" s="229" t="s">
        <v>155</v>
      </c>
      <c r="B4" s="229"/>
      <c r="C4" s="229"/>
      <c r="D4" s="229"/>
      <c r="E4" s="229"/>
      <c r="F4" s="229"/>
      <c r="G4" s="229"/>
    </row>
    <row r="5" ht="13.5" thickBot="1"/>
    <row r="6" spans="1:7" ht="15.75" customHeight="1" thickBot="1">
      <c r="A6" s="240" t="s">
        <v>67</v>
      </c>
      <c r="B6" s="237" t="s">
        <v>69</v>
      </c>
      <c r="C6" s="238"/>
      <c r="D6" s="238"/>
      <c r="E6" s="238"/>
      <c r="F6" s="238"/>
      <c r="G6" s="239"/>
    </row>
    <row r="7" spans="1:7" ht="15.75" customHeight="1">
      <c r="A7" s="241"/>
      <c r="B7" s="91" t="s">
        <v>75</v>
      </c>
      <c r="C7" s="230" t="s">
        <v>68</v>
      </c>
      <c r="D7" s="231"/>
      <c r="E7" s="231"/>
      <c r="F7" s="231"/>
      <c r="G7" s="232"/>
    </row>
    <row r="8" spans="1:7" ht="27" customHeight="1">
      <c r="A8" s="241"/>
      <c r="B8" s="92" t="s">
        <v>74</v>
      </c>
      <c r="C8" s="233" t="s">
        <v>1</v>
      </c>
      <c r="D8" s="234"/>
      <c r="E8" s="235" t="s">
        <v>0</v>
      </c>
      <c r="F8" s="236"/>
      <c r="G8" s="150" t="s">
        <v>73</v>
      </c>
    </row>
    <row r="9" spans="1:7" ht="48">
      <c r="A9" s="242"/>
      <c r="B9" s="93"/>
      <c r="C9" s="121" t="s">
        <v>71</v>
      </c>
      <c r="D9" s="6" t="s">
        <v>70</v>
      </c>
      <c r="E9" s="7" t="s">
        <v>72</v>
      </c>
      <c r="F9" s="8" t="s">
        <v>70</v>
      </c>
      <c r="G9" s="151" t="s">
        <v>72</v>
      </c>
    </row>
    <row r="10" spans="1:7" ht="13.5" thickBot="1">
      <c r="A10" s="9">
        <v>1</v>
      </c>
      <c r="B10" s="94">
        <v>2</v>
      </c>
      <c r="C10" s="148">
        <v>3</v>
      </c>
      <c r="D10" s="10">
        <v>4</v>
      </c>
      <c r="E10" s="11">
        <v>5</v>
      </c>
      <c r="F10" s="10">
        <v>6</v>
      </c>
      <c r="G10" s="152">
        <v>7</v>
      </c>
    </row>
    <row r="11" spans="1:7" ht="12.75">
      <c r="A11" s="216" t="s">
        <v>2</v>
      </c>
      <c r="B11" s="217"/>
      <c r="C11" s="217"/>
      <c r="D11" s="217"/>
      <c r="E11" s="217"/>
      <c r="F11" s="217"/>
      <c r="G11" s="218"/>
    </row>
    <row r="12" spans="1:7" ht="12.75">
      <c r="A12" s="246" t="s">
        <v>39</v>
      </c>
      <c r="B12" s="247">
        <f aca="true" t="shared" si="0" ref="B12:G12">B13+B17+B22+B24+B28+B31+B35+B42+B46+B50+B55+B33+B38+B44+B40+B53</f>
        <v>4296950</v>
      </c>
      <c r="C12" s="248">
        <f t="shared" si="0"/>
        <v>113.75</v>
      </c>
      <c r="D12" s="249">
        <f t="shared" si="0"/>
        <v>0</v>
      </c>
      <c r="E12" s="250">
        <f t="shared" si="0"/>
        <v>0</v>
      </c>
      <c r="F12" s="249">
        <f t="shared" si="0"/>
        <v>0</v>
      </c>
      <c r="G12" s="251">
        <f t="shared" si="0"/>
        <v>0</v>
      </c>
    </row>
    <row r="13" spans="1:7" ht="12.75">
      <c r="A13" s="34" t="s">
        <v>46</v>
      </c>
      <c r="B13" s="96">
        <f>SUM(B14:B16)</f>
        <v>1563500</v>
      </c>
      <c r="C13" s="124">
        <f>SUM(C14:C16)</f>
        <v>24</v>
      </c>
      <c r="D13" s="124"/>
      <c r="E13" s="124"/>
      <c r="F13" s="124"/>
      <c r="G13" s="210"/>
    </row>
    <row r="14" spans="1:7" ht="12.75">
      <c r="A14" s="139" t="s">
        <v>86</v>
      </c>
      <c r="B14" s="186">
        <v>70000</v>
      </c>
      <c r="C14" s="187">
        <v>1</v>
      </c>
      <c r="D14" s="14"/>
      <c r="E14" s="15"/>
      <c r="F14" s="14"/>
      <c r="G14" s="154"/>
    </row>
    <row r="15" spans="1:7" ht="12.75">
      <c r="A15" s="139" t="s">
        <v>97</v>
      </c>
      <c r="B15" s="186">
        <v>1005000</v>
      </c>
      <c r="C15" s="187">
        <v>15.5</v>
      </c>
      <c r="D15" s="14"/>
      <c r="E15" s="15"/>
      <c r="F15" s="14"/>
      <c r="G15" s="154"/>
    </row>
    <row r="16" spans="1:7" ht="12.75">
      <c r="A16" s="37" t="s">
        <v>102</v>
      </c>
      <c r="B16" s="99">
        <v>488500</v>
      </c>
      <c r="C16" s="125">
        <v>7.5</v>
      </c>
      <c r="D16" s="29"/>
      <c r="E16" s="28"/>
      <c r="F16" s="29"/>
      <c r="G16" s="160"/>
    </row>
    <row r="17" spans="1:7" ht="12.75">
      <c r="A17" s="35" t="s">
        <v>3</v>
      </c>
      <c r="B17" s="97">
        <f>SUM(B18:B21)</f>
        <v>1588600</v>
      </c>
      <c r="C17" s="122">
        <f>SUM(C18:C21)</f>
        <v>58.2</v>
      </c>
      <c r="D17" s="122"/>
      <c r="E17" s="122"/>
      <c r="F17" s="122"/>
      <c r="G17" s="211"/>
    </row>
    <row r="18" spans="1:7" ht="12.75">
      <c r="A18" s="33" t="s">
        <v>86</v>
      </c>
      <c r="B18" s="193">
        <v>60000</v>
      </c>
      <c r="C18" s="194">
        <v>2</v>
      </c>
      <c r="D18" s="22"/>
      <c r="E18" s="21"/>
      <c r="F18" s="252"/>
      <c r="G18" s="253"/>
    </row>
    <row r="19" spans="1:7" ht="12.75">
      <c r="A19" s="33" t="s">
        <v>97</v>
      </c>
      <c r="B19" s="193">
        <v>775000</v>
      </c>
      <c r="C19" s="194">
        <v>29</v>
      </c>
      <c r="D19" s="22"/>
      <c r="E19" s="21"/>
      <c r="F19" s="252"/>
      <c r="G19" s="253"/>
    </row>
    <row r="20" spans="1:7" ht="12.75">
      <c r="A20" s="139" t="s">
        <v>102</v>
      </c>
      <c r="B20" s="193">
        <v>363600</v>
      </c>
      <c r="C20" s="194">
        <v>13.2</v>
      </c>
      <c r="D20" s="22"/>
      <c r="E20" s="21"/>
      <c r="F20" s="252"/>
      <c r="G20" s="253"/>
    </row>
    <row r="21" spans="1:7" ht="12.75">
      <c r="A21" s="141" t="s">
        <v>106</v>
      </c>
      <c r="B21" s="98">
        <v>390000</v>
      </c>
      <c r="C21" s="123">
        <v>14</v>
      </c>
      <c r="D21" s="25"/>
      <c r="E21" s="24"/>
      <c r="F21" s="254"/>
      <c r="G21" s="255"/>
    </row>
    <row r="22" spans="1:7" ht="12.75">
      <c r="A22" s="38" t="s">
        <v>4</v>
      </c>
      <c r="B22" s="96">
        <f>SUM(B23:B23)</f>
        <v>5000</v>
      </c>
      <c r="C22" s="124">
        <f>SUM(C23:C23)</f>
        <v>0.2</v>
      </c>
      <c r="D22" s="12"/>
      <c r="E22" s="13"/>
      <c r="F22" s="17"/>
      <c r="G22" s="156"/>
    </row>
    <row r="23" spans="1:7" ht="12.75">
      <c r="A23" s="39" t="s">
        <v>97</v>
      </c>
      <c r="B23" s="193">
        <v>5000</v>
      </c>
      <c r="C23" s="194">
        <v>0.2</v>
      </c>
      <c r="D23" s="22"/>
      <c r="E23" s="21"/>
      <c r="F23" s="252"/>
      <c r="G23" s="253"/>
    </row>
    <row r="24" spans="1:7" ht="12.75">
      <c r="A24" s="38" t="s">
        <v>5</v>
      </c>
      <c r="B24" s="96">
        <f>SUM(B25:B27)</f>
        <v>27000</v>
      </c>
      <c r="C24" s="204">
        <f>SUM(C25:C27)</f>
        <v>6.5</v>
      </c>
      <c r="D24" s="12"/>
      <c r="E24" s="13"/>
      <c r="F24" s="17"/>
      <c r="G24" s="156"/>
    </row>
    <row r="25" spans="1:7" ht="12.75">
      <c r="A25" s="82" t="s">
        <v>86</v>
      </c>
      <c r="B25" s="184">
        <v>10000</v>
      </c>
      <c r="C25" s="185">
        <v>2</v>
      </c>
      <c r="D25" s="19"/>
      <c r="E25" s="18"/>
      <c r="F25" s="256"/>
      <c r="G25" s="183"/>
    </row>
    <row r="26" spans="1:7" ht="12.75">
      <c r="A26" s="39" t="s">
        <v>97</v>
      </c>
      <c r="B26" s="193">
        <v>11000</v>
      </c>
      <c r="C26" s="194">
        <v>3</v>
      </c>
      <c r="D26" s="22"/>
      <c r="E26" s="21"/>
      <c r="F26" s="252"/>
      <c r="G26" s="253"/>
    </row>
    <row r="27" spans="1:7" ht="12.75">
      <c r="A27" s="42" t="s">
        <v>106</v>
      </c>
      <c r="B27" s="99">
        <v>6000</v>
      </c>
      <c r="C27" s="125">
        <v>1.5</v>
      </c>
      <c r="D27" s="29"/>
      <c r="E27" s="28"/>
      <c r="F27" s="257"/>
      <c r="G27" s="258"/>
    </row>
    <row r="28" spans="1:7" ht="12.75">
      <c r="A28" s="31" t="s">
        <v>7</v>
      </c>
      <c r="B28" s="97">
        <f>SUM(B29:B30)</f>
        <v>21050</v>
      </c>
      <c r="C28" s="122">
        <f>SUM(C29:C30)</f>
        <v>7.5</v>
      </c>
      <c r="D28" s="14"/>
      <c r="E28" s="15"/>
      <c r="F28" s="20"/>
      <c r="G28" s="155"/>
    </row>
    <row r="29" spans="1:7" ht="12.75">
      <c r="A29" s="39" t="s">
        <v>97</v>
      </c>
      <c r="B29" s="193">
        <v>3050</v>
      </c>
      <c r="C29" s="194">
        <v>1.5</v>
      </c>
      <c r="D29" s="22"/>
      <c r="E29" s="21"/>
      <c r="F29" s="252"/>
      <c r="G29" s="253"/>
    </row>
    <row r="30" spans="1:7" ht="12.75">
      <c r="A30" s="42" t="s">
        <v>106</v>
      </c>
      <c r="B30" s="99">
        <v>18000</v>
      </c>
      <c r="C30" s="125">
        <v>6</v>
      </c>
      <c r="D30" s="29"/>
      <c r="E30" s="28"/>
      <c r="F30" s="257"/>
      <c r="G30" s="258"/>
    </row>
    <row r="31" spans="1:7" s="202" customFormat="1" ht="12">
      <c r="A31" s="195" t="s">
        <v>8</v>
      </c>
      <c r="B31" s="196">
        <f>SUM(B32:B32)</f>
        <v>700</v>
      </c>
      <c r="C31" s="197">
        <f>SUM(C32:C32)</f>
        <v>0.5</v>
      </c>
      <c r="D31" s="198"/>
      <c r="E31" s="199"/>
      <c r="F31" s="200"/>
      <c r="G31" s="201"/>
    </row>
    <row r="32" spans="1:7" s="202" customFormat="1" ht="12">
      <c r="A32" s="203" t="s">
        <v>97</v>
      </c>
      <c r="B32" s="259">
        <v>700</v>
      </c>
      <c r="C32" s="260">
        <v>0.5</v>
      </c>
      <c r="D32" s="261"/>
      <c r="E32" s="262"/>
      <c r="F32" s="261"/>
      <c r="G32" s="263"/>
    </row>
    <row r="33" spans="1:7" s="202" customFormat="1" ht="12.75">
      <c r="A33" s="38" t="s">
        <v>9</v>
      </c>
      <c r="B33" s="96">
        <f>B34</f>
        <v>21400</v>
      </c>
      <c r="C33" s="124">
        <f>C34</f>
        <v>1</v>
      </c>
      <c r="D33" s="12"/>
      <c r="E33" s="13"/>
      <c r="F33" s="12"/>
      <c r="G33" s="153"/>
    </row>
    <row r="34" spans="1:7" s="202" customFormat="1" ht="12.75">
      <c r="A34" s="42" t="s">
        <v>97</v>
      </c>
      <c r="B34" s="99">
        <v>21400</v>
      </c>
      <c r="C34" s="125">
        <v>1</v>
      </c>
      <c r="D34" s="29"/>
      <c r="E34" s="28"/>
      <c r="F34" s="29"/>
      <c r="G34" s="160"/>
    </row>
    <row r="35" spans="1:7" ht="12.75">
      <c r="A35" s="38" t="s">
        <v>10</v>
      </c>
      <c r="B35" s="96">
        <f>SUM(B36:B37)</f>
        <v>44000</v>
      </c>
      <c r="C35" s="124">
        <f>SUM(C36:C37)</f>
        <v>1.3</v>
      </c>
      <c r="D35" s="12"/>
      <c r="E35" s="13"/>
      <c r="F35" s="12"/>
      <c r="G35" s="153"/>
    </row>
    <row r="36" spans="1:7" ht="12.75">
      <c r="A36" s="40" t="s">
        <v>97</v>
      </c>
      <c r="B36" s="98">
        <v>27000</v>
      </c>
      <c r="C36" s="123">
        <v>0.8</v>
      </c>
      <c r="D36" s="25"/>
      <c r="E36" s="24"/>
      <c r="F36" s="25"/>
      <c r="G36" s="159"/>
    </row>
    <row r="37" spans="1:7" ht="12.75">
      <c r="A37" s="42" t="s">
        <v>106</v>
      </c>
      <c r="B37" s="99">
        <v>17000</v>
      </c>
      <c r="C37" s="125">
        <v>0.5</v>
      </c>
      <c r="D37" s="29"/>
      <c r="E37" s="28"/>
      <c r="F37" s="257"/>
      <c r="G37" s="258"/>
    </row>
    <row r="38" spans="1:7" ht="12.75">
      <c r="A38" s="38" t="s">
        <v>98</v>
      </c>
      <c r="B38" s="96">
        <f>B39</f>
        <v>3000</v>
      </c>
      <c r="C38" s="124">
        <f>C39</f>
        <v>0.1</v>
      </c>
      <c r="D38" s="12"/>
      <c r="E38" s="13"/>
      <c r="F38" s="12"/>
      <c r="G38" s="153"/>
    </row>
    <row r="39" spans="1:7" ht="12.75">
      <c r="A39" s="42" t="s">
        <v>97</v>
      </c>
      <c r="B39" s="99">
        <v>3000</v>
      </c>
      <c r="C39" s="125">
        <v>0.1</v>
      </c>
      <c r="D39" s="29"/>
      <c r="E39" s="28"/>
      <c r="F39" s="29"/>
      <c r="G39" s="160"/>
    </row>
    <row r="40" spans="1:7" ht="12.75">
      <c r="A40" s="38" t="s">
        <v>63</v>
      </c>
      <c r="B40" s="96">
        <f>B41</f>
        <v>132500</v>
      </c>
      <c r="C40" s="124">
        <f>C41</f>
        <v>0.6</v>
      </c>
      <c r="D40" s="12"/>
      <c r="E40" s="13"/>
      <c r="F40" s="12"/>
      <c r="G40" s="153"/>
    </row>
    <row r="41" spans="1:7" ht="12.75">
      <c r="A41" s="42" t="s">
        <v>97</v>
      </c>
      <c r="B41" s="99">
        <v>132500</v>
      </c>
      <c r="C41" s="125">
        <v>0.6</v>
      </c>
      <c r="D41" s="29"/>
      <c r="E41" s="28"/>
      <c r="F41" s="29"/>
      <c r="G41" s="160"/>
    </row>
    <row r="42" spans="1:7" ht="12.75">
      <c r="A42" s="38" t="s">
        <v>11</v>
      </c>
      <c r="B42" s="96">
        <f>B43</f>
        <v>14000</v>
      </c>
      <c r="C42" s="124">
        <f>C43</f>
        <v>1</v>
      </c>
      <c r="D42" s="12"/>
      <c r="E42" s="13"/>
      <c r="F42" s="12"/>
      <c r="G42" s="153"/>
    </row>
    <row r="43" spans="1:7" ht="12.75">
      <c r="A43" s="42" t="s">
        <v>97</v>
      </c>
      <c r="B43" s="99">
        <v>14000</v>
      </c>
      <c r="C43" s="125">
        <v>1</v>
      </c>
      <c r="D43" s="29"/>
      <c r="E43" s="28"/>
      <c r="F43" s="29"/>
      <c r="G43" s="160"/>
    </row>
    <row r="44" spans="1:7" ht="12.75">
      <c r="A44" s="38" t="s">
        <v>140</v>
      </c>
      <c r="B44" s="96">
        <f>B45</f>
        <v>20000</v>
      </c>
      <c r="C44" s="124">
        <f>C45</f>
        <v>1</v>
      </c>
      <c r="D44" s="12"/>
      <c r="E44" s="13"/>
      <c r="F44" s="12"/>
      <c r="G44" s="153"/>
    </row>
    <row r="45" spans="1:7" ht="12.75">
      <c r="A45" s="42" t="s">
        <v>97</v>
      </c>
      <c r="B45" s="99">
        <v>20000</v>
      </c>
      <c r="C45" s="125">
        <v>1</v>
      </c>
      <c r="D45" s="29"/>
      <c r="E45" s="28"/>
      <c r="F45" s="29"/>
      <c r="G45" s="160"/>
    </row>
    <row r="46" spans="1:7" ht="12.75">
      <c r="A46" s="31" t="s">
        <v>12</v>
      </c>
      <c r="B46" s="97">
        <f>SUM(B47:B49)</f>
        <v>568500</v>
      </c>
      <c r="C46" s="124">
        <f>SUM(C47:C49)</f>
        <v>7.75</v>
      </c>
      <c r="D46" s="14"/>
      <c r="E46" s="15"/>
      <c r="F46" s="14"/>
      <c r="G46" s="154"/>
    </row>
    <row r="47" spans="1:7" ht="12.75">
      <c r="A47" s="149" t="s">
        <v>86</v>
      </c>
      <c r="B47" s="186">
        <v>80000</v>
      </c>
      <c r="C47" s="187">
        <v>1</v>
      </c>
      <c r="D47" s="14"/>
      <c r="E47" s="15"/>
      <c r="F47" s="14"/>
      <c r="G47" s="154"/>
    </row>
    <row r="48" spans="1:7" ht="12.75">
      <c r="A48" s="39" t="s">
        <v>97</v>
      </c>
      <c r="B48" s="193">
        <v>191000</v>
      </c>
      <c r="C48" s="194">
        <v>2.5</v>
      </c>
      <c r="D48" s="22"/>
      <c r="E48" s="21"/>
      <c r="F48" s="22"/>
      <c r="G48" s="158"/>
    </row>
    <row r="49" spans="1:7" ht="12.75">
      <c r="A49" s="40" t="s">
        <v>102</v>
      </c>
      <c r="B49" s="98">
        <v>297500</v>
      </c>
      <c r="C49" s="123">
        <v>4.25</v>
      </c>
      <c r="D49" s="25"/>
      <c r="E49" s="24"/>
      <c r="F49" s="19"/>
      <c r="G49" s="157"/>
    </row>
    <row r="50" spans="1:7" ht="12.75">
      <c r="A50" s="38" t="s">
        <v>13</v>
      </c>
      <c r="B50" s="96">
        <f>SUM(B51:B52)</f>
        <v>15000</v>
      </c>
      <c r="C50" s="124">
        <f>SUM(C51:C52)</f>
        <v>0.2</v>
      </c>
      <c r="D50" s="12"/>
      <c r="E50" s="13"/>
      <c r="F50" s="12"/>
      <c r="G50" s="153"/>
    </row>
    <row r="51" spans="1:7" ht="12.75">
      <c r="A51" s="40" t="s">
        <v>86</v>
      </c>
      <c r="B51" s="98">
        <v>8000</v>
      </c>
      <c r="C51" s="123">
        <v>0.1</v>
      </c>
      <c r="D51" s="25"/>
      <c r="E51" s="24"/>
      <c r="F51" s="25"/>
      <c r="G51" s="159"/>
    </row>
    <row r="52" spans="1:7" ht="12.75">
      <c r="A52" s="42" t="s">
        <v>97</v>
      </c>
      <c r="B52" s="99">
        <v>7000</v>
      </c>
      <c r="C52" s="125">
        <v>0.1</v>
      </c>
      <c r="D52" s="29"/>
      <c r="E52" s="28"/>
      <c r="F52" s="29"/>
      <c r="G52" s="160"/>
    </row>
    <row r="53" spans="1:7" ht="12.75">
      <c r="A53" s="38" t="s">
        <v>44</v>
      </c>
      <c r="B53" s="96">
        <f>B54</f>
        <v>205000</v>
      </c>
      <c r="C53" s="124">
        <f>C54</f>
        <v>0.5</v>
      </c>
      <c r="D53" s="12"/>
      <c r="E53" s="13"/>
      <c r="F53" s="12"/>
      <c r="G53" s="153"/>
    </row>
    <row r="54" spans="1:7" ht="12.75">
      <c r="A54" s="42" t="s">
        <v>97</v>
      </c>
      <c r="B54" s="99">
        <v>205000</v>
      </c>
      <c r="C54" s="125">
        <v>0.5</v>
      </c>
      <c r="D54" s="29"/>
      <c r="E54" s="28"/>
      <c r="F54" s="29"/>
      <c r="G54" s="160"/>
    </row>
    <row r="55" spans="1:7" ht="12.75">
      <c r="A55" s="43" t="s">
        <v>14</v>
      </c>
      <c r="B55" s="101">
        <f>SUM(B56:B58)</f>
        <v>67700</v>
      </c>
      <c r="C55" s="122">
        <f>SUM(C56:C58)</f>
        <v>3.4</v>
      </c>
      <c r="D55" s="19"/>
      <c r="E55" s="18"/>
      <c r="F55" s="19"/>
      <c r="G55" s="157"/>
    </row>
    <row r="56" spans="1:7" ht="12.75">
      <c r="A56" s="33" t="s">
        <v>91</v>
      </c>
      <c r="B56" s="193">
        <v>10000</v>
      </c>
      <c r="C56" s="194">
        <v>2</v>
      </c>
      <c r="D56" s="22"/>
      <c r="E56" s="21"/>
      <c r="F56" s="22"/>
      <c r="G56" s="158"/>
    </row>
    <row r="57" spans="1:7" ht="12.75">
      <c r="A57" s="39" t="s">
        <v>97</v>
      </c>
      <c r="B57" s="193">
        <v>34700</v>
      </c>
      <c r="C57" s="194">
        <v>0.9</v>
      </c>
      <c r="D57" s="22"/>
      <c r="E57" s="21"/>
      <c r="F57" s="22"/>
      <c r="G57" s="158"/>
    </row>
    <row r="58" spans="1:7" ht="12.75">
      <c r="A58" s="82" t="s">
        <v>106</v>
      </c>
      <c r="B58" s="99">
        <v>23000</v>
      </c>
      <c r="C58" s="125">
        <v>0.5</v>
      </c>
      <c r="D58" s="29"/>
      <c r="E58" s="28"/>
      <c r="F58" s="29"/>
      <c r="G58" s="160"/>
    </row>
    <row r="59" spans="1:7" ht="12.75">
      <c r="A59" s="86" t="s">
        <v>40</v>
      </c>
      <c r="B59" s="264">
        <f>B60+B67+B69+B71+B77+B79+B82+B84+B91+B93+B100+B102+B106+B113+B120+B122+B127+B130+B132+B135+B138+B140+B147+B150+B152+B155+B158+B160+B163+B167+B172+B177</f>
        <v>6566880</v>
      </c>
      <c r="C59" s="265">
        <f>C60+C67+C69+C71+C77+C79+C82+C84+C91+C93+C100+C102+C106+C113+C120+C122+C127+C130+C132+C135+C138+C140+C147+C150+C152+C155+C158+C160+C163+C167+C172+C177</f>
        <v>29495.96</v>
      </c>
      <c r="D59" s="266"/>
      <c r="E59" s="267"/>
      <c r="F59" s="266"/>
      <c r="G59" s="268"/>
    </row>
    <row r="60" spans="1:7" ht="12.75">
      <c r="A60" s="31" t="s">
        <v>16</v>
      </c>
      <c r="B60" s="97">
        <f>SUM(B61:B66)</f>
        <v>928000</v>
      </c>
      <c r="C60" s="124">
        <f>SUM(C61:C66)</f>
        <v>98</v>
      </c>
      <c r="D60" s="14"/>
      <c r="E60" s="15"/>
      <c r="F60" s="14"/>
      <c r="G60" s="154"/>
    </row>
    <row r="61" spans="1:7" ht="12.75">
      <c r="A61" s="33" t="s">
        <v>86</v>
      </c>
      <c r="B61" s="186">
        <v>20000</v>
      </c>
      <c r="C61" s="187">
        <v>2</v>
      </c>
      <c r="D61" s="14"/>
      <c r="E61" s="15"/>
      <c r="F61" s="14"/>
      <c r="G61" s="154"/>
    </row>
    <row r="62" spans="1:7" ht="12.75">
      <c r="A62" s="33" t="s">
        <v>91</v>
      </c>
      <c r="B62" s="186">
        <f>100000+40000+8000+10000</f>
        <v>158000</v>
      </c>
      <c r="C62" s="187">
        <v>25</v>
      </c>
      <c r="D62" s="14"/>
      <c r="E62" s="15"/>
      <c r="F62" s="14"/>
      <c r="G62" s="154"/>
    </row>
    <row r="63" spans="1:7" ht="12.75">
      <c r="A63" s="33" t="s">
        <v>101</v>
      </c>
      <c r="B63" s="186">
        <v>67500</v>
      </c>
      <c r="C63" s="187">
        <v>4</v>
      </c>
      <c r="D63" s="14"/>
      <c r="E63" s="15"/>
      <c r="F63" s="14"/>
      <c r="G63" s="154"/>
    </row>
    <row r="64" spans="1:7" ht="12.75">
      <c r="A64" s="33" t="s">
        <v>97</v>
      </c>
      <c r="B64" s="186">
        <v>250000</v>
      </c>
      <c r="C64" s="187">
        <v>24.5</v>
      </c>
      <c r="D64" s="14"/>
      <c r="E64" s="15"/>
      <c r="F64" s="14"/>
      <c r="G64" s="154"/>
    </row>
    <row r="65" spans="1:7" ht="12.75">
      <c r="A65" s="39" t="s">
        <v>102</v>
      </c>
      <c r="B65" s="186">
        <v>182500</v>
      </c>
      <c r="C65" s="187">
        <v>17.5</v>
      </c>
      <c r="D65" s="14"/>
      <c r="E65" s="15"/>
      <c r="F65" s="14"/>
      <c r="G65" s="154"/>
    </row>
    <row r="66" spans="1:7" ht="12.75">
      <c r="A66" s="82" t="s">
        <v>106</v>
      </c>
      <c r="B66" s="184">
        <v>250000</v>
      </c>
      <c r="C66" s="185">
        <v>25</v>
      </c>
      <c r="D66" s="19"/>
      <c r="E66" s="18"/>
      <c r="F66" s="19"/>
      <c r="G66" s="157"/>
    </row>
    <row r="67" spans="1:7" ht="12.75">
      <c r="A67" s="34" t="s">
        <v>92</v>
      </c>
      <c r="B67" s="96">
        <f>SUM(B68:B68)</f>
        <v>93000</v>
      </c>
      <c r="C67" s="124">
        <f>SUM(C68:C68)</f>
        <v>9.65</v>
      </c>
      <c r="D67" s="12"/>
      <c r="E67" s="13"/>
      <c r="F67" s="12"/>
      <c r="G67" s="153"/>
    </row>
    <row r="68" spans="1:7" ht="12.75">
      <c r="A68" s="37" t="s">
        <v>97</v>
      </c>
      <c r="B68" s="99">
        <v>93000</v>
      </c>
      <c r="C68" s="125">
        <v>9.65</v>
      </c>
      <c r="D68" s="29"/>
      <c r="E68" s="28"/>
      <c r="F68" s="29"/>
      <c r="G68" s="160"/>
    </row>
    <row r="69" spans="1:7" ht="12.75">
      <c r="A69" s="35" t="s">
        <v>142</v>
      </c>
      <c r="B69" s="97">
        <f>SUM(B70:B70)</f>
        <v>49000</v>
      </c>
      <c r="C69" s="122">
        <f>SUM(C70:C70)</f>
        <v>2</v>
      </c>
      <c r="D69" s="14"/>
      <c r="E69" s="15"/>
      <c r="F69" s="14"/>
      <c r="G69" s="154"/>
    </row>
    <row r="70" spans="1:7" ht="12.75">
      <c r="A70" s="42" t="s">
        <v>106</v>
      </c>
      <c r="B70" s="99">
        <v>49000</v>
      </c>
      <c r="C70" s="125">
        <v>2</v>
      </c>
      <c r="D70" s="29"/>
      <c r="E70" s="28"/>
      <c r="F70" s="29"/>
      <c r="G70" s="160"/>
    </row>
    <row r="71" spans="1:7" ht="12.75">
      <c r="A71" s="35" t="s">
        <v>17</v>
      </c>
      <c r="B71" s="97">
        <f>SUM(B72:B76)</f>
        <v>304600</v>
      </c>
      <c r="C71" s="122">
        <f>SUM(C72:C76)</f>
        <v>447</v>
      </c>
      <c r="D71" s="14"/>
      <c r="E71" s="15"/>
      <c r="F71" s="14"/>
      <c r="G71" s="154"/>
    </row>
    <row r="72" spans="1:7" ht="12.75">
      <c r="A72" s="33" t="s">
        <v>86</v>
      </c>
      <c r="B72" s="193">
        <v>40000</v>
      </c>
      <c r="C72" s="194">
        <v>50</v>
      </c>
      <c r="D72" s="269"/>
      <c r="E72" s="270"/>
      <c r="F72" s="269"/>
      <c r="G72" s="271"/>
    </row>
    <row r="73" spans="1:7" ht="12.75">
      <c r="A73" s="33" t="s">
        <v>101</v>
      </c>
      <c r="B73" s="193">
        <v>80000</v>
      </c>
      <c r="C73" s="194">
        <v>100</v>
      </c>
      <c r="D73" s="269"/>
      <c r="E73" s="270"/>
      <c r="F73" s="269"/>
      <c r="G73" s="271"/>
    </row>
    <row r="74" spans="1:7" ht="12.75">
      <c r="A74" s="33" t="s">
        <v>97</v>
      </c>
      <c r="B74" s="193">
        <v>154000</v>
      </c>
      <c r="C74" s="194">
        <v>255</v>
      </c>
      <c r="D74" s="22"/>
      <c r="E74" s="21"/>
      <c r="F74" s="22"/>
      <c r="G74" s="158"/>
    </row>
    <row r="75" spans="1:7" ht="12.75">
      <c r="A75" s="39" t="s">
        <v>102</v>
      </c>
      <c r="B75" s="193">
        <v>14600</v>
      </c>
      <c r="C75" s="194">
        <v>22</v>
      </c>
      <c r="D75" s="22"/>
      <c r="E75" s="21"/>
      <c r="F75" s="22"/>
      <c r="G75" s="158"/>
    </row>
    <row r="76" spans="1:7" ht="12.75">
      <c r="A76" s="41" t="s">
        <v>106</v>
      </c>
      <c r="B76" s="98">
        <v>16000</v>
      </c>
      <c r="C76" s="123">
        <v>20</v>
      </c>
      <c r="D76" s="25"/>
      <c r="E76" s="24"/>
      <c r="F76" s="25"/>
      <c r="G76" s="159"/>
    </row>
    <row r="77" spans="1:7" ht="12.75">
      <c r="A77" s="38" t="s">
        <v>117</v>
      </c>
      <c r="B77" s="95">
        <f>SUM(B78)</f>
        <v>18000</v>
      </c>
      <c r="C77" s="119">
        <f>SUM(C78)</f>
        <v>6</v>
      </c>
      <c r="D77" s="12"/>
      <c r="E77" s="13"/>
      <c r="F77" s="12"/>
      <c r="G77" s="153"/>
    </row>
    <row r="78" spans="1:7" ht="12.75">
      <c r="A78" s="42" t="s">
        <v>86</v>
      </c>
      <c r="B78" s="99">
        <v>18000</v>
      </c>
      <c r="C78" s="125">
        <v>6</v>
      </c>
      <c r="D78" s="29"/>
      <c r="E78" s="28"/>
      <c r="F78" s="29"/>
      <c r="G78" s="160"/>
    </row>
    <row r="79" spans="1:7" ht="12.75">
      <c r="A79" s="34" t="s">
        <v>48</v>
      </c>
      <c r="B79" s="96">
        <f>SUM(B80:B81)</f>
        <v>26000</v>
      </c>
      <c r="C79" s="124">
        <f>SUM(C80:C81)</f>
        <v>6.5</v>
      </c>
      <c r="D79" s="12"/>
      <c r="E79" s="13"/>
      <c r="F79" s="12"/>
      <c r="G79" s="153"/>
    </row>
    <row r="80" spans="1:7" ht="12.75">
      <c r="A80" s="33" t="s">
        <v>101</v>
      </c>
      <c r="B80" s="193">
        <v>15000</v>
      </c>
      <c r="C80" s="194">
        <v>4</v>
      </c>
      <c r="D80" s="22"/>
      <c r="E80" s="21"/>
      <c r="F80" s="22"/>
      <c r="G80" s="158"/>
    </row>
    <row r="81" spans="1:7" ht="12.75">
      <c r="A81" s="42" t="s">
        <v>102</v>
      </c>
      <c r="B81" s="99">
        <v>11000</v>
      </c>
      <c r="C81" s="125">
        <v>2.5</v>
      </c>
      <c r="D81" s="29"/>
      <c r="E81" s="28"/>
      <c r="F81" s="29"/>
      <c r="G81" s="160"/>
    </row>
    <row r="82" spans="1:7" ht="12.75">
      <c r="A82" s="35" t="s">
        <v>18</v>
      </c>
      <c r="B82" s="97">
        <f>SUM(B83:B83)</f>
        <v>3300</v>
      </c>
      <c r="C82" s="122">
        <f>SUM(C83:C83)</f>
        <v>1.5</v>
      </c>
      <c r="D82" s="14"/>
      <c r="E82" s="15"/>
      <c r="F82" s="14"/>
      <c r="G82" s="154"/>
    </row>
    <row r="83" spans="1:7" ht="12.75">
      <c r="A83" s="39" t="s">
        <v>102</v>
      </c>
      <c r="B83" s="193">
        <v>3300</v>
      </c>
      <c r="C83" s="194">
        <v>1.5</v>
      </c>
      <c r="D83" s="22"/>
      <c r="E83" s="21"/>
      <c r="F83" s="22"/>
      <c r="G83" s="158"/>
    </row>
    <row r="84" spans="1:7" ht="12.75">
      <c r="A84" s="34" t="s">
        <v>21</v>
      </c>
      <c r="B84" s="96">
        <f>SUM(B85:B90)</f>
        <v>537410</v>
      </c>
      <c r="C84" s="124">
        <f>SUM(C85:C90)</f>
        <v>3708</v>
      </c>
      <c r="D84" s="12"/>
      <c r="E84" s="13"/>
      <c r="F84" s="12"/>
      <c r="G84" s="153"/>
    </row>
    <row r="85" spans="1:7" ht="12.75">
      <c r="A85" s="33" t="s">
        <v>86</v>
      </c>
      <c r="B85" s="193">
        <f>8500+17000</f>
        <v>25500</v>
      </c>
      <c r="C85" s="194">
        <v>150</v>
      </c>
      <c r="D85" s="22"/>
      <c r="E85" s="21"/>
      <c r="F85" s="22"/>
      <c r="G85" s="158"/>
    </row>
    <row r="86" spans="1:7" ht="12.75">
      <c r="A86" s="33" t="s">
        <v>91</v>
      </c>
      <c r="B86" s="193">
        <v>25000</v>
      </c>
      <c r="C86" s="194">
        <v>180</v>
      </c>
      <c r="D86" s="22"/>
      <c r="E86" s="21"/>
      <c r="F86" s="22"/>
      <c r="G86" s="158"/>
    </row>
    <row r="87" spans="1:7" ht="12.75">
      <c r="A87" s="33" t="s">
        <v>101</v>
      </c>
      <c r="B87" s="193">
        <v>45000</v>
      </c>
      <c r="C87" s="194">
        <v>300</v>
      </c>
      <c r="D87" s="22"/>
      <c r="E87" s="21"/>
      <c r="F87" s="22"/>
      <c r="G87" s="158"/>
    </row>
    <row r="88" spans="1:7" ht="12.75">
      <c r="A88" s="33" t="s">
        <v>97</v>
      </c>
      <c r="B88" s="193">
        <v>13500</v>
      </c>
      <c r="C88" s="194">
        <v>100</v>
      </c>
      <c r="D88" s="22"/>
      <c r="E88" s="21"/>
      <c r="F88" s="22"/>
      <c r="G88" s="158"/>
    </row>
    <row r="89" spans="1:7" ht="12.75">
      <c r="A89" s="39" t="s">
        <v>102</v>
      </c>
      <c r="B89" s="193">
        <v>90610</v>
      </c>
      <c r="C89" s="194">
        <v>533</v>
      </c>
      <c r="D89" s="22"/>
      <c r="E89" s="21"/>
      <c r="F89" s="22"/>
      <c r="G89" s="158"/>
    </row>
    <row r="90" spans="1:7" ht="12.75">
      <c r="A90" s="42" t="s">
        <v>106</v>
      </c>
      <c r="B90" s="99">
        <v>337800</v>
      </c>
      <c r="C90" s="125">
        <v>2445</v>
      </c>
      <c r="D90" s="29"/>
      <c r="E90" s="28"/>
      <c r="F90" s="29"/>
      <c r="G90" s="160"/>
    </row>
    <row r="91" spans="1:7" ht="12.75">
      <c r="A91" s="35" t="s">
        <v>59</v>
      </c>
      <c r="B91" s="112">
        <f>B92</f>
        <v>55000</v>
      </c>
      <c r="C91" s="127">
        <f>C92</f>
        <v>500</v>
      </c>
      <c r="D91" s="14"/>
      <c r="E91" s="15"/>
      <c r="F91" s="14"/>
      <c r="G91" s="154"/>
    </row>
    <row r="92" spans="1:7" ht="12.75">
      <c r="A92" s="41" t="s">
        <v>91</v>
      </c>
      <c r="B92" s="98">
        <v>55000</v>
      </c>
      <c r="C92" s="123">
        <v>500</v>
      </c>
      <c r="D92" s="25"/>
      <c r="E92" s="24"/>
      <c r="F92" s="25"/>
      <c r="G92" s="159"/>
    </row>
    <row r="93" spans="1:7" ht="12.75">
      <c r="A93" s="34" t="s">
        <v>20</v>
      </c>
      <c r="B93" s="96">
        <f>SUM(B94:B99)</f>
        <v>1008550</v>
      </c>
      <c r="C93" s="124">
        <f>SUM(C94:C99)</f>
        <v>6231</v>
      </c>
      <c r="D93" s="12"/>
      <c r="E93" s="13"/>
      <c r="F93" s="12"/>
      <c r="G93" s="153"/>
    </row>
    <row r="94" spans="1:7" ht="12.75">
      <c r="A94" s="33" t="s">
        <v>86</v>
      </c>
      <c r="B94" s="193">
        <f>17000+8500</f>
        <v>25500</v>
      </c>
      <c r="C94" s="194">
        <v>150</v>
      </c>
      <c r="D94" s="22"/>
      <c r="E94" s="21"/>
      <c r="F94" s="22"/>
      <c r="G94" s="158"/>
    </row>
    <row r="95" spans="1:7" ht="12.75">
      <c r="A95" s="33" t="s">
        <v>91</v>
      </c>
      <c r="B95" s="193">
        <v>95000</v>
      </c>
      <c r="C95" s="194">
        <v>620</v>
      </c>
      <c r="D95" s="22"/>
      <c r="E95" s="21"/>
      <c r="F95" s="22"/>
      <c r="G95" s="158"/>
    </row>
    <row r="96" spans="1:7" ht="12.75">
      <c r="A96" s="33" t="s">
        <v>101</v>
      </c>
      <c r="B96" s="193">
        <v>55400</v>
      </c>
      <c r="C96" s="194">
        <v>365</v>
      </c>
      <c r="D96" s="22"/>
      <c r="E96" s="21"/>
      <c r="F96" s="22"/>
      <c r="G96" s="158"/>
    </row>
    <row r="97" spans="1:7" ht="12.75">
      <c r="A97" s="33" t="s">
        <v>97</v>
      </c>
      <c r="B97" s="193">
        <v>498900</v>
      </c>
      <c r="C97" s="194">
        <v>3051</v>
      </c>
      <c r="D97" s="22"/>
      <c r="E97" s="21"/>
      <c r="F97" s="22"/>
      <c r="G97" s="158"/>
    </row>
    <row r="98" spans="1:7" ht="12.75">
      <c r="A98" s="39" t="s">
        <v>102</v>
      </c>
      <c r="B98" s="193">
        <v>186150</v>
      </c>
      <c r="C98" s="194">
        <v>1095</v>
      </c>
      <c r="D98" s="22"/>
      <c r="E98" s="21"/>
      <c r="F98" s="22"/>
      <c r="G98" s="158"/>
    </row>
    <row r="99" spans="1:7" ht="12.75">
      <c r="A99" s="37" t="s">
        <v>106</v>
      </c>
      <c r="B99" s="99">
        <v>147600</v>
      </c>
      <c r="C99" s="125">
        <v>950</v>
      </c>
      <c r="D99" s="29"/>
      <c r="E99" s="28"/>
      <c r="F99" s="29"/>
      <c r="G99" s="160"/>
    </row>
    <row r="100" spans="1:7" ht="12.75">
      <c r="A100" s="35" t="s">
        <v>107</v>
      </c>
      <c r="B100" s="112">
        <f>SUM(B101:B101)</f>
        <v>78000</v>
      </c>
      <c r="C100" s="127">
        <f>SUM(C101:C101)</f>
        <v>600</v>
      </c>
      <c r="D100" s="14"/>
      <c r="E100" s="15"/>
      <c r="F100" s="14"/>
      <c r="G100" s="154"/>
    </row>
    <row r="101" spans="1:7" ht="12.75">
      <c r="A101" s="41" t="s">
        <v>106</v>
      </c>
      <c r="B101" s="98">
        <v>78000</v>
      </c>
      <c r="C101" s="123">
        <v>600</v>
      </c>
      <c r="D101" s="25"/>
      <c r="E101" s="24"/>
      <c r="F101" s="25"/>
      <c r="G101" s="159"/>
    </row>
    <row r="102" spans="1:7" ht="12.75">
      <c r="A102" s="34" t="s">
        <v>19</v>
      </c>
      <c r="B102" s="96">
        <f>SUM(B103:B105)</f>
        <v>106125</v>
      </c>
      <c r="C102" s="124">
        <v>0</v>
      </c>
      <c r="D102" s="12"/>
      <c r="E102" s="13"/>
      <c r="F102" s="12"/>
      <c r="G102" s="153"/>
    </row>
    <row r="103" spans="1:7" ht="12.75">
      <c r="A103" s="139" t="s">
        <v>101</v>
      </c>
      <c r="B103" s="186">
        <v>16875</v>
      </c>
      <c r="C103" s="187">
        <v>110</v>
      </c>
      <c r="D103" s="14"/>
      <c r="E103" s="15"/>
      <c r="F103" s="14"/>
      <c r="G103" s="154"/>
    </row>
    <row r="104" spans="1:7" ht="12.75">
      <c r="A104" s="39" t="s">
        <v>102</v>
      </c>
      <c r="B104" s="193">
        <v>72250</v>
      </c>
      <c r="C104" s="194">
        <v>425</v>
      </c>
      <c r="D104" s="22"/>
      <c r="E104" s="21"/>
      <c r="F104" s="22"/>
      <c r="G104" s="158"/>
    </row>
    <row r="105" spans="1:7" ht="12.75">
      <c r="A105" s="37" t="s">
        <v>106</v>
      </c>
      <c r="B105" s="99">
        <v>17000</v>
      </c>
      <c r="C105" s="125">
        <v>100</v>
      </c>
      <c r="D105" s="29"/>
      <c r="E105" s="28"/>
      <c r="F105" s="29"/>
      <c r="G105" s="160"/>
    </row>
    <row r="106" spans="1:7" ht="12.75">
      <c r="A106" s="35" t="s">
        <v>23</v>
      </c>
      <c r="B106" s="97">
        <f>SUM(B107:B112)</f>
        <v>1783115</v>
      </c>
      <c r="C106" s="122">
        <f>SUM(C107:C112)</f>
        <v>13635</v>
      </c>
      <c r="D106" s="14"/>
      <c r="E106" s="15"/>
      <c r="F106" s="14"/>
      <c r="G106" s="154"/>
    </row>
    <row r="107" spans="1:7" ht="12.75">
      <c r="A107" s="33" t="s">
        <v>86</v>
      </c>
      <c r="B107" s="193">
        <f>34000+51000+17000</f>
        <v>102000</v>
      </c>
      <c r="C107" s="194">
        <v>600</v>
      </c>
      <c r="D107" s="22"/>
      <c r="E107" s="21"/>
      <c r="F107" s="22"/>
      <c r="G107" s="158"/>
    </row>
    <row r="108" spans="1:7" ht="12.75">
      <c r="A108" s="33" t="s">
        <v>91</v>
      </c>
      <c r="B108" s="193">
        <v>435000</v>
      </c>
      <c r="C108" s="194">
        <v>3700</v>
      </c>
      <c r="D108" s="22"/>
      <c r="E108" s="21"/>
      <c r="F108" s="22"/>
      <c r="G108" s="158"/>
    </row>
    <row r="109" spans="1:7" ht="12.75">
      <c r="A109" s="33" t="s">
        <v>101</v>
      </c>
      <c r="B109" s="193">
        <v>349315</v>
      </c>
      <c r="C109" s="194">
        <v>2195</v>
      </c>
      <c r="D109" s="22"/>
      <c r="E109" s="21"/>
      <c r="F109" s="22"/>
      <c r="G109" s="158"/>
    </row>
    <row r="110" spans="1:7" ht="12.75">
      <c r="A110" s="33" t="s">
        <v>97</v>
      </c>
      <c r="B110" s="193">
        <v>178000</v>
      </c>
      <c r="C110" s="194">
        <v>1150</v>
      </c>
      <c r="D110" s="22"/>
      <c r="E110" s="21"/>
      <c r="F110" s="22"/>
      <c r="G110" s="158"/>
    </row>
    <row r="111" spans="1:7" ht="12.75">
      <c r="A111" s="39" t="s">
        <v>102</v>
      </c>
      <c r="B111" s="193">
        <v>49300</v>
      </c>
      <c r="C111" s="194">
        <v>290</v>
      </c>
      <c r="D111" s="22"/>
      <c r="E111" s="21"/>
      <c r="F111" s="22"/>
      <c r="G111" s="158"/>
    </row>
    <row r="112" spans="1:7" ht="12.75">
      <c r="A112" s="41" t="s">
        <v>106</v>
      </c>
      <c r="B112" s="98">
        <v>669500</v>
      </c>
      <c r="C112" s="123">
        <v>5700</v>
      </c>
      <c r="D112" s="25"/>
      <c r="E112" s="24"/>
      <c r="F112" s="25"/>
      <c r="G112" s="159"/>
    </row>
    <row r="113" spans="1:7" ht="12.75">
      <c r="A113" s="34" t="s">
        <v>22</v>
      </c>
      <c r="B113" s="96">
        <f>SUM(B114:B119)</f>
        <v>443610</v>
      </c>
      <c r="C113" s="124">
        <f>SUM(C114:C119)</f>
        <v>3028</v>
      </c>
      <c r="D113" s="12"/>
      <c r="E113" s="13"/>
      <c r="F113" s="12"/>
      <c r="G113" s="153"/>
    </row>
    <row r="114" spans="1:7" ht="12.75">
      <c r="A114" s="33" t="s">
        <v>86</v>
      </c>
      <c r="B114" s="193">
        <v>17000</v>
      </c>
      <c r="C114" s="194">
        <v>100</v>
      </c>
      <c r="D114" s="22"/>
      <c r="E114" s="21"/>
      <c r="F114" s="22"/>
      <c r="G114" s="158"/>
    </row>
    <row r="115" spans="1:7" ht="12.75">
      <c r="A115" s="33" t="s">
        <v>91</v>
      </c>
      <c r="B115" s="193">
        <v>44000</v>
      </c>
      <c r="C115" s="194">
        <v>280</v>
      </c>
      <c r="D115" s="22"/>
      <c r="E115" s="21"/>
      <c r="F115" s="22"/>
      <c r="G115" s="158"/>
    </row>
    <row r="116" spans="1:7" ht="12.75">
      <c r="A116" s="33" t="s">
        <v>101</v>
      </c>
      <c r="B116" s="193">
        <v>59600</v>
      </c>
      <c r="C116" s="194">
        <v>395</v>
      </c>
      <c r="D116" s="22"/>
      <c r="E116" s="21"/>
      <c r="F116" s="22"/>
      <c r="G116" s="158"/>
    </row>
    <row r="117" spans="1:7" ht="12.75">
      <c r="A117" s="33" t="s">
        <v>97</v>
      </c>
      <c r="B117" s="272">
        <v>95000</v>
      </c>
      <c r="C117" s="194">
        <v>560</v>
      </c>
      <c r="D117" s="22"/>
      <c r="E117" s="21"/>
      <c r="F117" s="22"/>
      <c r="G117" s="158"/>
    </row>
    <row r="118" spans="1:7" ht="12.75">
      <c r="A118" s="39" t="s">
        <v>102</v>
      </c>
      <c r="B118" s="193">
        <v>9010</v>
      </c>
      <c r="C118" s="194">
        <v>53</v>
      </c>
      <c r="D118" s="22"/>
      <c r="E118" s="21"/>
      <c r="F118" s="22"/>
      <c r="G118" s="158"/>
    </row>
    <row r="119" spans="1:7" ht="12.75">
      <c r="A119" s="37" t="s">
        <v>106</v>
      </c>
      <c r="B119" s="99">
        <v>219000</v>
      </c>
      <c r="C119" s="125">
        <v>1640</v>
      </c>
      <c r="D119" s="29"/>
      <c r="E119" s="28"/>
      <c r="F119" s="29"/>
      <c r="G119" s="160"/>
    </row>
    <row r="120" spans="1:7" ht="12.75">
      <c r="A120" s="34" t="s">
        <v>93</v>
      </c>
      <c r="B120" s="96">
        <f>B121</f>
        <v>10000</v>
      </c>
      <c r="C120" s="124">
        <f>C121</f>
        <v>0.5</v>
      </c>
      <c r="D120" s="12"/>
      <c r="E120" s="13"/>
      <c r="F120" s="12"/>
      <c r="G120" s="153"/>
    </row>
    <row r="121" spans="1:7" ht="12.75">
      <c r="A121" s="37" t="s">
        <v>91</v>
      </c>
      <c r="B121" s="99">
        <v>10000</v>
      </c>
      <c r="C121" s="125">
        <v>0.5</v>
      </c>
      <c r="D121" s="29"/>
      <c r="E121" s="28"/>
      <c r="F121" s="29"/>
      <c r="G121" s="160"/>
    </row>
    <row r="122" spans="1:7" ht="12.75">
      <c r="A122" s="31" t="s">
        <v>24</v>
      </c>
      <c r="B122" s="97">
        <f>SUM(B123:B126)</f>
        <v>45500</v>
      </c>
      <c r="C122" s="122">
        <f>SUM(C123:C126)</f>
        <v>234</v>
      </c>
      <c r="D122" s="14"/>
      <c r="E122" s="15"/>
      <c r="F122" s="14"/>
      <c r="G122" s="154"/>
    </row>
    <row r="123" spans="1:7" ht="12.75">
      <c r="A123" s="33" t="s">
        <v>86</v>
      </c>
      <c r="B123" s="193">
        <v>4000</v>
      </c>
      <c r="C123" s="194">
        <v>20</v>
      </c>
      <c r="D123" s="22"/>
      <c r="E123" s="21"/>
      <c r="F123" s="22"/>
      <c r="G123" s="158"/>
    </row>
    <row r="124" spans="1:7" ht="12.75">
      <c r="A124" s="33" t="s">
        <v>91</v>
      </c>
      <c r="B124" s="193">
        <v>1000</v>
      </c>
      <c r="C124" s="194">
        <v>10</v>
      </c>
      <c r="D124" s="22"/>
      <c r="E124" s="21"/>
      <c r="F124" s="22"/>
      <c r="G124" s="158"/>
    </row>
    <row r="125" spans="1:7" ht="12.75">
      <c r="A125" s="33" t="s">
        <v>102</v>
      </c>
      <c r="B125" s="193">
        <v>400</v>
      </c>
      <c r="C125" s="194">
        <v>2</v>
      </c>
      <c r="D125" s="22"/>
      <c r="E125" s="21"/>
      <c r="F125" s="22"/>
      <c r="G125" s="158"/>
    </row>
    <row r="126" spans="1:7" ht="12.75">
      <c r="A126" s="37" t="s">
        <v>97</v>
      </c>
      <c r="B126" s="99">
        <v>40100</v>
      </c>
      <c r="C126" s="125">
        <v>202</v>
      </c>
      <c r="D126" s="29"/>
      <c r="E126" s="28"/>
      <c r="F126" s="29"/>
      <c r="G126" s="160"/>
    </row>
    <row r="127" spans="1:7" ht="12.75">
      <c r="A127" s="35" t="s">
        <v>26</v>
      </c>
      <c r="B127" s="97">
        <f>SUM(B128:B129)</f>
        <v>6400</v>
      </c>
      <c r="C127" s="122">
        <f>SUM(C128:C129)</f>
        <v>0.6</v>
      </c>
      <c r="D127" s="14"/>
      <c r="E127" s="15"/>
      <c r="F127" s="14"/>
      <c r="G127" s="154"/>
    </row>
    <row r="128" spans="1:7" ht="12.75">
      <c r="A128" s="33" t="s">
        <v>106</v>
      </c>
      <c r="B128" s="193">
        <v>5200</v>
      </c>
      <c r="C128" s="194">
        <v>0.5</v>
      </c>
      <c r="D128" s="22"/>
      <c r="E128" s="21"/>
      <c r="F128" s="22"/>
      <c r="G128" s="158"/>
    </row>
    <row r="129" spans="1:7" ht="12.75">
      <c r="A129" s="37" t="s">
        <v>102</v>
      </c>
      <c r="B129" s="99">
        <v>1200</v>
      </c>
      <c r="C129" s="125">
        <v>0.1</v>
      </c>
      <c r="D129" s="29"/>
      <c r="E129" s="28"/>
      <c r="F129" s="29"/>
      <c r="G129" s="160"/>
    </row>
    <row r="130" spans="1:7" s="54" customFormat="1" ht="12.75">
      <c r="A130" s="34" t="s">
        <v>126</v>
      </c>
      <c r="B130" s="96">
        <f>SUM(B131)</f>
        <v>12000</v>
      </c>
      <c r="C130" s="124">
        <f>SUM(C131)</f>
        <v>5</v>
      </c>
      <c r="D130" s="32"/>
      <c r="E130" s="48"/>
      <c r="F130" s="32"/>
      <c r="G130" s="162"/>
    </row>
    <row r="131" spans="1:7" ht="12.75">
      <c r="A131" s="37" t="s">
        <v>101</v>
      </c>
      <c r="B131" s="99">
        <v>12000</v>
      </c>
      <c r="C131" s="125">
        <v>5</v>
      </c>
      <c r="D131" s="29"/>
      <c r="E131" s="28"/>
      <c r="F131" s="29"/>
      <c r="G131" s="160"/>
    </row>
    <row r="132" spans="1:7" ht="12.75">
      <c r="A132" s="31" t="s">
        <v>103</v>
      </c>
      <c r="B132" s="97">
        <f>SUM(B133:B134)</f>
        <v>8300</v>
      </c>
      <c r="C132" s="122">
        <f>SUM(C133:C134)</f>
        <v>0.6</v>
      </c>
      <c r="D132" s="14"/>
      <c r="E132" s="15"/>
      <c r="F132" s="14"/>
      <c r="G132" s="154"/>
    </row>
    <row r="133" spans="1:7" ht="12.75">
      <c r="A133" s="33" t="s">
        <v>102</v>
      </c>
      <c r="B133" s="193">
        <v>1500</v>
      </c>
      <c r="C133" s="194">
        <v>0.1</v>
      </c>
      <c r="D133" s="22"/>
      <c r="E133" s="21"/>
      <c r="F133" s="22"/>
      <c r="G133" s="158"/>
    </row>
    <row r="134" spans="1:7" ht="12.75">
      <c r="A134" s="139" t="s">
        <v>106</v>
      </c>
      <c r="B134" s="186">
        <v>6800</v>
      </c>
      <c r="C134" s="187">
        <v>0.5</v>
      </c>
      <c r="D134" s="14"/>
      <c r="E134" s="15"/>
      <c r="F134" s="14"/>
      <c r="G134" s="154"/>
    </row>
    <row r="135" spans="1:7" ht="12.75">
      <c r="A135" s="38" t="s">
        <v>28</v>
      </c>
      <c r="B135" s="96">
        <f>SUM(B136:B137)</f>
        <v>23000</v>
      </c>
      <c r="C135" s="124">
        <f>SUM(C136:C137)</f>
        <v>10</v>
      </c>
      <c r="D135" s="12"/>
      <c r="E135" s="13"/>
      <c r="F135" s="12"/>
      <c r="G135" s="153"/>
    </row>
    <row r="136" spans="1:7" ht="12.75">
      <c r="A136" s="39" t="s">
        <v>97</v>
      </c>
      <c r="B136" s="193">
        <v>20500</v>
      </c>
      <c r="C136" s="194">
        <v>9</v>
      </c>
      <c r="D136" s="22"/>
      <c r="E136" s="21"/>
      <c r="F136" s="22"/>
      <c r="G136" s="158"/>
    </row>
    <row r="137" spans="1:7" ht="12.75">
      <c r="A137" s="37" t="s">
        <v>102</v>
      </c>
      <c r="B137" s="99">
        <v>2500</v>
      </c>
      <c r="C137" s="125">
        <v>1</v>
      </c>
      <c r="D137" s="29"/>
      <c r="E137" s="28"/>
      <c r="F137" s="29"/>
      <c r="G137" s="160"/>
    </row>
    <row r="138" spans="1:7" ht="12.75">
      <c r="A138" s="31" t="s">
        <v>99</v>
      </c>
      <c r="B138" s="207">
        <f>B139</f>
        <v>1150</v>
      </c>
      <c r="C138" s="119">
        <f>C139</f>
        <v>0.5</v>
      </c>
      <c r="D138" s="14"/>
      <c r="E138" s="15"/>
      <c r="F138" s="14"/>
      <c r="G138" s="154"/>
    </row>
    <row r="139" spans="1:7" ht="12.75">
      <c r="A139" s="40" t="s">
        <v>97</v>
      </c>
      <c r="B139" s="98">
        <v>1150</v>
      </c>
      <c r="C139" s="123">
        <v>0.5</v>
      </c>
      <c r="D139" s="25"/>
      <c r="E139" s="24"/>
      <c r="F139" s="25"/>
      <c r="G139" s="159"/>
    </row>
    <row r="140" spans="1:7" ht="12.75">
      <c r="A140" s="38" t="s">
        <v>27</v>
      </c>
      <c r="B140" s="96">
        <f>SUM(B141:B146)</f>
        <v>417950</v>
      </c>
      <c r="C140" s="124">
        <f>SUM(C141:C146)</f>
        <v>187</v>
      </c>
      <c r="D140" s="12"/>
      <c r="E140" s="13"/>
      <c r="F140" s="12"/>
      <c r="G140" s="153"/>
    </row>
    <row r="141" spans="1:7" ht="12.75">
      <c r="A141" s="39" t="s">
        <v>86</v>
      </c>
      <c r="B141" s="193">
        <v>4000</v>
      </c>
      <c r="C141" s="194">
        <v>2</v>
      </c>
      <c r="D141" s="22"/>
      <c r="E141" s="21"/>
      <c r="F141" s="22"/>
      <c r="G141" s="158"/>
    </row>
    <row r="142" spans="1:7" ht="12.75">
      <c r="A142" s="33" t="s">
        <v>91</v>
      </c>
      <c r="B142" s="193">
        <v>193000</v>
      </c>
      <c r="C142" s="194">
        <v>74</v>
      </c>
      <c r="D142" s="22"/>
      <c r="E142" s="21"/>
      <c r="F142" s="22"/>
      <c r="G142" s="158"/>
    </row>
    <row r="143" spans="1:7" ht="12.75">
      <c r="A143" s="33" t="s">
        <v>101</v>
      </c>
      <c r="B143" s="193">
        <v>41650</v>
      </c>
      <c r="C143" s="194">
        <v>21</v>
      </c>
      <c r="D143" s="22"/>
      <c r="E143" s="21"/>
      <c r="F143" s="22"/>
      <c r="G143" s="158"/>
    </row>
    <row r="144" spans="1:7" ht="12.75">
      <c r="A144" s="33" t="s">
        <v>97</v>
      </c>
      <c r="B144" s="193">
        <v>10500</v>
      </c>
      <c r="C144" s="194">
        <v>5.5</v>
      </c>
      <c r="D144" s="22"/>
      <c r="E144" s="21"/>
      <c r="F144" s="22"/>
      <c r="G144" s="158"/>
    </row>
    <row r="145" spans="1:7" ht="12.75">
      <c r="A145" s="33" t="s">
        <v>102</v>
      </c>
      <c r="B145" s="193">
        <v>42800</v>
      </c>
      <c r="C145" s="194">
        <v>21</v>
      </c>
      <c r="D145" s="22"/>
      <c r="E145" s="21"/>
      <c r="F145" s="22"/>
      <c r="G145" s="158"/>
    </row>
    <row r="146" spans="1:7" ht="12.75">
      <c r="A146" s="37" t="s">
        <v>106</v>
      </c>
      <c r="B146" s="99">
        <v>126000</v>
      </c>
      <c r="C146" s="125">
        <v>63.5</v>
      </c>
      <c r="D146" s="29"/>
      <c r="E146" s="28"/>
      <c r="F146" s="29"/>
      <c r="G146" s="160"/>
    </row>
    <row r="147" spans="1:7" ht="12.75">
      <c r="A147" s="35" t="s">
        <v>29</v>
      </c>
      <c r="B147" s="97">
        <f>SUM(B148:B149)</f>
        <v>18000</v>
      </c>
      <c r="C147" s="122">
        <f>SUM(C148:C149)</f>
        <v>2</v>
      </c>
      <c r="D147" s="14"/>
      <c r="E147" s="15"/>
      <c r="F147" s="14"/>
      <c r="G147" s="154"/>
    </row>
    <row r="148" spans="1:7" ht="12.75">
      <c r="A148" s="33" t="s">
        <v>91</v>
      </c>
      <c r="B148" s="193">
        <v>8000</v>
      </c>
      <c r="C148" s="194">
        <v>1</v>
      </c>
      <c r="D148" s="22"/>
      <c r="E148" s="21"/>
      <c r="F148" s="22"/>
      <c r="G148" s="158"/>
    </row>
    <row r="149" spans="1:7" ht="12.75">
      <c r="A149" s="37" t="s">
        <v>106</v>
      </c>
      <c r="B149" s="99">
        <v>10000</v>
      </c>
      <c r="C149" s="125">
        <v>1</v>
      </c>
      <c r="D149" s="29"/>
      <c r="E149" s="28"/>
      <c r="F149" s="29"/>
      <c r="G149" s="160"/>
    </row>
    <row r="150" spans="1:7" s="54" customFormat="1" ht="12.75">
      <c r="A150" s="52" t="s">
        <v>143</v>
      </c>
      <c r="B150" s="101">
        <f>SUM(B151)</f>
        <v>21000</v>
      </c>
      <c r="C150" s="128">
        <f>SUM(C151)</f>
        <v>1</v>
      </c>
      <c r="D150" s="45"/>
      <c r="E150" s="53"/>
      <c r="F150" s="45"/>
      <c r="G150" s="164"/>
    </row>
    <row r="151" spans="1:7" ht="12.75">
      <c r="A151" s="37" t="s">
        <v>106</v>
      </c>
      <c r="B151" s="99">
        <v>21000</v>
      </c>
      <c r="C151" s="125">
        <v>1</v>
      </c>
      <c r="D151" s="29"/>
      <c r="E151" s="28"/>
      <c r="F151" s="29"/>
      <c r="G151" s="160"/>
    </row>
    <row r="152" spans="1:7" ht="12.75">
      <c r="A152" s="31" t="s">
        <v>31</v>
      </c>
      <c r="B152" s="97">
        <f>SUM(B153:B154)</f>
        <v>26000</v>
      </c>
      <c r="C152" s="122">
        <f>SUM(C153:C154)</f>
        <v>580</v>
      </c>
      <c r="D152" s="14"/>
      <c r="E152" s="15"/>
      <c r="F152" s="14"/>
      <c r="G152" s="154"/>
    </row>
    <row r="153" spans="1:7" ht="12.75">
      <c r="A153" s="23" t="s">
        <v>101</v>
      </c>
      <c r="B153" s="193">
        <v>10000</v>
      </c>
      <c r="C153" s="194">
        <v>360</v>
      </c>
      <c r="D153" s="22"/>
      <c r="E153" s="21"/>
      <c r="F153" s="22"/>
      <c r="G153" s="158"/>
    </row>
    <row r="154" spans="1:7" ht="12.75">
      <c r="A154" s="141" t="s">
        <v>91</v>
      </c>
      <c r="B154" s="193">
        <v>16000</v>
      </c>
      <c r="C154" s="194">
        <v>220</v>
      </c>
      <c r="D154" s="22"/>
      <c r="E154" s="21"/>
      <c r="F154" s="22"/>
      <c r="G154" s="158"/>
    </row>
    <row r="155" spans="1:7" ht="12.75">
      <c r="A155" s="38" t="s">
        <v>30</v>
      </c>
      <c r="B155" s="96">
        <f>SUM(B156:B157)</f>
        <v>6140</v>
      </c>
      <c r="C155" s="124">
        <f>SUM(C156:C157)</f>
        <v>0.41000000000000003</v>
      </c>
      <c r="D155" s="12"/>
      <c r="E155" s="13"/>
      <c r="F155" s="12"/>
      <c r="G155" s="153"/>
    </row>
    <row r="156" spans="1:7" ht="12.75">
      <c r="A156" s="39" t="s">
        <v>97</v>
      </c>
      <c r="B156" s="193">
        <v>3140</v>
      </c>
      <c r="C156" s="194">
        <v>0.21</v>
      </c>
      <c r="D156" s="22"/>
      <c r="E156" s="21"/>
      <c r="F156" s="22"/>
      <c r="G156" s="158"/>
    </row>
    <row r="157" spans="1:7" ht="12.75">
      <c r="A157" s="37" t="s">
        <v>102</v>
      </c>
      <c r="B157" s="99">
        <v>3000</v>
      </c>
      <c r="C157" s="125">
        <v>0.2</v>
      </c>
      <c r="D157" s="29"/>
      <c r="E157" s="28"/>
      <c r="F157" s="29"/>
      <c r="G157" s="160"/>
    </row>
    <row r="158" spans="1:7" ht="12.75">
      <c r="A158" s="38" t="s">
        <v>118</v>
      </c>
      <c r="B158" s="96">
        <f>SUM(B159)</f>
        <v>3300</v>
      </c>
      <c r="C158" s="124">
        <f>SUM(C159)</f>
        <v>0.5</v>
      </c>
      <c r="D158" s="12"/>
      <c r="E158" s="13"/>
      <c r="F158" s="12"/>
      <c r="G158" s="153"/>
    </row>
    <row r="159" spans="1:7" ht="12.75">
      <c r="A159" s="42" t="s">
        <v>86</v>
      </c>
      <c r="B159" s="99">
        <v>3300</v>
      </c>
      <c r="C159" s="273">
        <v>0.5</v>
      </c>
      <c r="D159" s="29"/>
      <c r="E159" s="28"/>
      <c r="F159" s="29"/>
      <c r="G159" s="160"/>
    </row>
    <row r="160" spans="1:7" ht="12.75">
      <c r="A160" s="38" t="s">
        <v>49</v>
      </c>
      <c r="B160" s="96">
        <f>SUM(B161:B162)</f>
        <v>20000</v>
      </c>
      <c r="C160" s="204">
        <f>SUM(C161:C162)</f>
        <v>8</v>
      </c>
      <c r="D160" s="12"/>
      <c r="E160" s="13"/>
      <c r="F160" s="12"/>
      <c r="G160" s="153"/>
    </row>
    <row r="161" spans="1:7" ht="12.75">
      <c r="A161" s="82" t="s">
        <v>86</v>
      </c>
      <c r="B161" s="184">
        <v>15000</v>
      </c>
      <c r="C161" s="185">
        <v>6</v>
      </c>
      <c r="D161" s="19"/>
      <c r="E161" s="18"/>
      <c r="F161" s="19"/>
      <c r="G161" s="157"/>
    </row>
    <row r="162" spans="1:7" ht="12.75">
      <c r="A162" s="37" t="s">
        <v>102</v>
      </c>
      <c r="B162" s="99">
        <v>5000</v>
      </c>
      <c r="C162" s="125">
        <v>2</v>
      </c>
      <c r="D162" s="29"/>
      <c r="E162" s="28"/>
      <c r="F162" s="29"/>
      <c r="G162" s="160"/>
    </row>
    <row r="163" spans="1:7" ht="12.75">
      <c r="A163" s="31" t="s">
        <v>32</v>
      </c>
      <c r="B163" s="97">
        <f>SUM(B164:B166)</f>
        <v>34850</v>
      </c>
      <c r="C163" s="122">
        <f>SUM(C164:C166)</f>
        <v>12.3</v>
      </c>
      <c r="D163" s="14"/>
      <c r="E163" s="15"/>
      <c r="F163" s="14"/>
      <c r="G163" s="154"/>
    </row>
    <row r="164" spans="1:7" ht="12.75">
      <c r="A164" s="39" t="s">
        <v>86</v>
      </c>
      <c r="B164" s="193">
        <v>18000</v>
      </c>
      <c r="C164" s="194">
        <v>6</v>
      </c>
      <c r="D164" s="22"/>
      <c r="E164" s="21"/>
      <c r="F164" s="22"/>
      <c r="G164" s="158"/>
    </row>
    <row r="165" spans="1:7" ht="12.75">
      <c r="A165" s="39" t="s">
        <v>101</v>
      </c>
      <c r="B165" s="193">
        <v>16000</v>
      </c>
      <c r="C165" s="194">
        <v>6</v>
      </c>
      <c r="D165" s="22"/>
      <c r="E165" s="21"/>
      <c r="F165" s="22"/>
      <c r="G165" s="158"/>
    </row>
    <row r="166" spans="1:7" ht="12.75">
      <c r="A166" s="39" t="s">
        <v>97</v>
      </c>
      <c r="B166" s="193">
        <v>850</v>
      </c>
      <c r="C166" s="194">
        <v>0.3</v>
      </c>
      <c r="D166" s="22"/>
      <c r="E166" s="21"/>
      <c r="F166" s="22"/>
      <c r="G166" s="158"/>
    </row>
    <row r="167" spans="1:7" ht="12.75">
      <c r="A167" s="38" t="s">
        <v>33</v>
      </c>
      <c r="B167" s="96">
        <f>SUM(B168:B171)</f>
        <v>207750</v>
      </c>
      <c r="C167" s="124">
        <f>SUM(C168:C171)</f>
        <v>69.7</v>
      </c>
      <c r="D167" s="12"/>
      <c r="E167" s="13"/>
      <c r="F167" s="12"/>
      <c r="G167" s="153"/>
    </row>
    <row r="168" spans="1:7" ht="12.75">
      <c r="A168" s="39" t="s">
        <v>86</v>
      </c>
      <c r="B168" s="193">
        <v>30000</v>
      </c>
      <c r="C168" s="194">
        <v>10</v>
      </c>
      <c r="D168" s="22"/>
      <c r="E168" s="21"/>
      <c r="F168" s="22"/>
      <c r="G168" s="158"/>
    </row>
    <row r="169" spans="1:7" ht="12.75">
      <c r="A169" s="33" t="s">
        <v>101</v>
      </c>
      <c r="B169" s="193">
        <v>17000</v>
      </c>
      <c r="C169" s="194">
        <v>6</v>
      </c>
      <c r="D169" s="22"/>
      <c r="E169" s="21"/>
      <c r="F169" s="22"/>
      <c r="G169" s="158"/>
    </row>
    <row r="170" spans="1:7" ht="12.75">
      <c r="A170" s="33" t="s">
        <v>97</v>
      </c>
      <c r="B170" s="193">
        <v>121750</v>
      </c>
      <c r="C170" s="194">
        <v>40.7</v>
      </c>
      <c r="D170" s="22"/>
      <c r="E170" s="21"/>
      <c r="F170" s="22"/>
      <c r="G170" s="158"/>
    </row>
    <row r="171" spans="1:7" ht="12.75">
      <c r="A171" s="37" t="s">
        <v>106</v>
      </c>
      <c r="B171" s="99">
        <v>39000</v>
      </c>
      <c r="C171" s="125">
        <v>13</v>
      </c>
      <c r="D171" s="29"/>
      <c r="E171" s="28"/>
      <c r="F171" s="29"/>
      <c r="G171" s="160"/>
    </row>
    <row r="172" spans="1:7" ht="12.75">
      <c r="A172" s="31" t="s">
        <v>34</v>
      </c>
      <c r="B172" s="97">
        <f>SUM(B173:B176)</f>
        <v>70830</v>
      </c>
      <c r="C172" s="122">
        <f>SUM(C173:C176)</f>
        <v>27.2</v>
      </c>
      <c r="D172" s="14"/>
      <c r="E172" s="15"/>
      <c r="F172" s="14"/>
      <c r="G172" s="154"/>
    </row>
    <row r="173" spans="1:7" ht="12.75">
      <c r="A173" s="39" t="s">
        <v>86</v>
      </c>
      <c r="B173" s="193">
        <v>30000</v>
      </c>
      <c r="C173" s="194">
        <v>10</v>
      </c>
      <c r="D173" s="22"/>
      <c r="E173" s="21"/>
      <c r="F173" s="22"/>
      <c r="G173" s="158"/>
    </row>
    <row r="174" spans="1:7" ht="12.75">
      <c r="A174" s="39" t="s">
        <v>91</v>
      </c>
      <c r="B174" s="193">
        <v>21500</v>
      </c>
      <c r="C174" s="194">
        <v>11</v>
      </c>
      <c r="D174" s="22"/>
      <c r="E174" s="21"/>
      <c r="F174" s="22"/>
      <c r="G174" s="158"/>
    </row>
    <row r="175" spans="1:7" ht="12.75">
      <c r="A175" s="82" t="s">
        <v>101</v>
      </c>
      <c r="B175" s="184">
        <v>18930</v>
      </c>
      <c r="C175" s="185">
        <v>5</v>
      </c>
      <c r="D175" s="19"/>
      <c r="E175" s="18"/>
      <c r="F175" s="19"/>
      <c r="G175" s="157"/>
    </row>
    <row r="176" spans="1:7" ht="12.75">
      <c r="A176" s="42" t="s">
        <v>97</v>
      </c>
      <c r="B176" s="99">
        <v>400</v>
      </c>
      <c r="C176" s="125">
        <v>1.2</v>
      </c>
      <c r="D176" s="29"/>
      <c r="E176" s="28"/>
      <c r="F176" s="29"/>
      <c r="G176" s="160"/>
    </row>
    <row r="177" spans="1:7" ht="12.75">
      <c r="A177" s="43" t="s">
        <v>35</v>
      </c>
      <c r="B177" s="207">
        <f>SUM(B178:B180)</f>
        <v>201000</v>
      </c>
      <c r="C177" s="119">
        <f>SUM(C178:C180)</f>
        <v>84</v>
      </c>
      <c r="D177" s="14"/>
      <c r="E177" s="15"/>
      <c r="F177" s="14"/>
      <c r="G177" s="154"/>
    </row>
    <row r="178" spans="1:7" ht="12.75">
      <c r="A178" s="27" t="s">
        <v>101</v>
      </c>
      <c r="B178" s="184">
        <v>102000</v>
      </c>
      <c r="C178" s="185">
        <v>58</v>
      </c>
      <c r="D178" s="19"/>
      <c r="E178" s="18"/>
      <c r="F178" s="19"/>
      <c r="G178" s="157"/>
    </row>
    <row r="179" spans="1:7" ht="12.75">
      <c r="A179" s="39" t="s">
        <v>91</v>
      </c>
      <c r="B179" s="184">
        <v>82000</v>
      </c>
      <c r="C179" s="185">
        <v>21</v>
      </c>
      <c r="D179" s="19"/>
      <c r="E179" s="18"/>
      <c r="F179" s="19"/>
      <c r="G179" s="157"/>
    </row>
    <row r="180" spans="1:7" ht="12.75">
      <c r="A180" s="33" t="s">
        <v>106</v>
      </c>
      <c r="B180" s="99">
        <v>17000</v>
      </c>
      <c r="C180" s="125">
        <v>5</v>
      </c>
      <c r="D180" s="29"/>
      <c r="E180" s="28"/>
      <c r="F180" s="29"/>
      <c r="G180" s="160"/>
    </row>
    <row r="181" spans="1:7" ht="12.75">
      <c r="A181" s="86" t="s">
        <v>41</v>
      </c>
      <c r="B181" s="274">
        <f>B182+B184+B186+B192+B194+B188+B190+B198</f>
        <v>80320</v>
      </c>
      <c r="C181" s="275">
        <f>C182+C184+C186+C192+C194+C188+C190+C198</f>
        <v>7.4</v>
      </c>
      <c r="D181" s="266"/>
      <c r="E181" s="267"/>
      <c r="F181" s="266"/>
      <c r="G181" s="268"/>
    </row>
    <row r="182" spans="1:7" ht="12.75">
      <c r="A182" s="31" t="s">
        <v>45</v>
      </c>
      <c r="B182" s="97">
        <f>SUM(B183)</f>
        <v>9660</v>
      </c>
      <c r="C182" s="122">
        <f>SUM(C183)</f>
        <v>0.6</v>
      </c>
      <c r="D182" s="14"/>
      <c r="E182" s="15"/>
      <c r="F182" s="14"/>
      <c r="G182" s="154"/>
    </row>
    <row r="183" spans="1:7" ht="12.75">
      <c r="A183" s="41" t="s">
        <v>102</v>
      </c>
      <c r="B183" s="184">
        <v>9660</v>
      </c>
      <c r="C183" s="185">
        <v>0.6</v>
      </c>
      <c r="D183" s="19"/>
      <c r="E183" s="18"/>
      <c r="F183" s="19"/>
      <c r="G183" s="157"/>
    </row>
    <row r="184" spans="1:7" ht="12.75">
      <c r="A184" s="38" t="s">
        <v>36</v>
      </c>
      <c r="B184" s="96">
        <f>SUM(B185:B185)</f>
        <v>20000</v>
      </c>
      <c r="C184" s="124">
        <f>SUM(C185:C185)</f>
        <v>2</v>
      </c>
      <c r="D184" s="12"/>
      <c r="E184" s="13"/>
      <c r="F184" s="12"/>
      <c r="G184" s="153"/>
    </row>
    <row r="185" spans="1:7" ht="12.75">
      <c r="A185" s="82" t="s">
        <v>97</v>
      </c>
      <c r="B185" s="184">
        <v>20000</v>
      </c>
      <c r="C185" s="185">
        <v>2</v>
      </c>
      <c r="D185" s="19"/>
      <c r="E185" s="18"/>
      <c r="F185" s="19"/>
      <c r="G185" s="157"/>
    </row>
    <row r="186" spans="1:7" ht="12.75">
      <c r="A186" s="38" t="s">
        <v>50</v>
      </c>
      <c r="B186" s="96">
        <f>SUM(B187:B187)</f>
        <v>500</v>
      </c>
      <c r="C186" s="124">
        <f>SUM(C187:C187)</f>
        <v>0.1</v>
      </c>
      <c r="D186" s="12"/>
      <c r="E186" s="13"/>
      <c r="F186" s="12"/>
      <c r="G186" s="153"/>
    </row>
    <row r="187" spans="1:7" ht="12.75">
      <c r="A187" s="37" t="s">
        <v>97</v>
      </c>
      <c r="B187" s="99">
        <v>500</v>
      </c>
      <c r="C187" s="125">
        <v>0.1</v>
      </c>
      <c r="D187" s="29"/>
      <c r="E187" s="28"/>
      <c r="F187" s="29"/>
      <c r="G187" s="160"/>
    </row>
    <row r="188" spans="1:7" ht="12.75">
      <c r="A188" s="38" t="s">
        <v>141</v>
      </c>
      <c r="B188" s="96">
        <f>SUM(B189:B189)</f>
        <v>1000</v>
      </c>
      <c r="C188" s="124">
        <f>SUM(C189:C189)</f>
        <v>0.1</v>
      </c>
      <c r="D188" s="12"/>
      <c r="E188" s="13"/>
      <c r="F188" s="12"/>
      <c r="G188" s="153"/>
    </row>
    <row r="189" spans="1:7" ht="12.75">
      <c r="A189" s="37" t="s">
        <v>97</v>
      </c>
      <c r="B189" s="99">
        <v>1000</v>
      </c>
      <c r="C189" s="125">
        <v>0.1</v>
      </c>
      <c r="D189" s="29"/>
      <c r="E189" s="28"/>
      <c r="F189" s="29"/>
      <c r="G189" s="160"/>
    </row>
    <row r="190" spans="1:7" ht="12.75">
      <c r="A190" s="38" t="s">
        <v>115</v>
      </c>
      <c r="B190" s="96">
        <f>SUM(B191:B191)</f>
        <v>2000</v>
      </c>
      <c r="C190" s="124">
        <f>SUM(C191:C191)</f>
        <v>1</v>
      </c>
      <c r="D190" s="12"/>
      <c r="E190" s="13"/>
      <c r="F190" s="12"/>
      <c r="G190" s="153"/>
    </row>
    <row r="191" spans="1:7" ht="12.75">
      <c r="A191" s="37" t="s">
        <v>97</v>
      </c>
      <c r="B191" s="99">
        <v>2000</v>
      </c>
      <c r="C191" s="125">
        <v>1</v>
      </c>
      <c r="D191" s="29"/>
      <c r="E191" s="28"/>
      <c r="F191" s="29"/>
      <c r="G191" s="160"/>
    </row>
    <row r="192" spans="1:7" ht="12.75">
      <c r="A192" s="31" t="s">
        <v>100</v>
      </c>
      <c r="B192" s="97">
        <f>SUM(B193:B193)</f>
        <v>10000</v>
      </c>
      <c r="C192" s="122">
        <f>SUM(C193:C193)</f>
        <v>1</v>
      </c>
      <c r="D192" s="14"/>
      <c r="E192" s="15"/>
      <c r="F192" s="14"/>
      <c r="G192" s="154"/>
    </row>
    <row r="193" spans="1:7" ht="12.75">
      <c r="A193" s="47" t="s">
        <v>91</v>
      </c>
      <c r="B193" s="184">
        <v>10000</v>
      </c>
      <c r="C193" s="185">
        <v>1</v>
      </c>
      <c r="D193" s="19"/>
      <c r="E193" s="18"/>
      <c r="F193" s="19"/>
      <c r="G193" s="157"/>
    </row>
    <row r="194" spans="1:7" ht="12.75">
      <c r="A194" s="46" t="s">
        <v>37</v>
      </c>
      <c r="B194" s="96">
        <f>SUM(B195:B197)</f>
        <v>36160</v>
      </c>
      <c r="C194" s="124">
        <f>SUM(C195:C197)</f>
        <v>2.1</v>
      </c>
      <c r="D194" s="12"/>
      <c r="E194" s="13"/>
      <c r="F194" s="12"/>
      <c r="G194" s="162"/>
    </row>
    <row r="195" spans="1:7" ht="12.75">
      <c r="A195" s="47" t="s">
        <v>91</v>
      </c>
      <c r="B195" s="193">
        <v>30000</v>
      </c>
      <c r="C195" s="194">
        <v>1</v>
      </c>
      <c r="D195" s="22"/>
      <c r="E195" s="21"/>
      <c r="F195" s="22"/>
      <c r="G195" s="158"/>
    </row>
    <row r="196" spans="1:7" ht="12.75">
      <c r="A196" s="40" t="s">
        <v>97</v>
      </c>
      <c r="B196" s="98">
        <v>4000</v>
      </c>
      <c r="C196" s="123">
        <v>1</v>
      </c>
      <c r="D196" s="25"/>
      <c r="E196" s="24"/>
      <c r="F196" s="25"/>
      <c r="G196" s="159"/>
    </row>
    <row r="197" spans="1:7" ht="13.5" thickBot="1">
      <c r="A197" s="37" t="s">
        <v>102</v>
      </c>
      <c r="B197" s="276">
        <v>2160</v>
      </c>
      <c r="C197" s="277">
        <v>0.1</v>
      </c>
      <c r="D197" s="278"/>
      <c r="E197" s="279"/>
      <c r="F197" s="278"/>
      <c r="G197" s="280"/>
    </row>
    <row r="198" spans="1:7" ht="12.75">
      <c r="A198" s="31" t="s">
        <v>145</v>
      </c>
      <c r="B198" s="97">
        <f>SUM(B199:B199)</f>
        <v>1000</v>
      </c>
      <c r="C198" s="122">
        <f>SUM(C199:C199)</f>
        <v>0.5</v>
      </c>
      <c r="D198" s="14"/>
      <c r="E198" s="15"/>
      <c r="F198" s="14"/>
      <c r="G198" s="154"/>
    </row>
    <row r="199" spans="1:7" ht="13.5" thickBot="1">
      <c r="A199" s="47" t="s">
        <v>91</v>
      </c>
      <c r="B199" s="184">
        <v>1000</v>
      </c>
      <c r="C199" s="185">
        <v>0.5</v>
      </c>
      <c r="D199" s="19"/>
      <c r="E199" s="18"/>
      <c r="F199" s="19"/>
      <c r="G199" s="157"/>
    </row>
    <row r="200" spans="1:7" ht="13.5" thickBot="1">
      <c r="A200" s="55" t="s">
        <v>15</v>
      </c>
      <c r="B200" s="281">
        <f aca="true" t="shared" si="1" ref="B200:G200">B181+B59+B12</f>
        <v>10944150</v>
      </c>
      <c r="C200" s="282">
        <f t="shared" si="1"/>
        <v>29617.11</v>
      </c>
      <c r="D200" s="281">
        <f t="shared" si="1"/>
        <v>0</v>
      </c>
      <c r="E200" s="281">
        <f t="shared" si="1"/>
        <v>0</v>
      </c>
      <c r="F200" s="281">
        <f t="shared" si="1"/>
        <v>0</v>
      </c>
      <c r="G200" s="165">
        <f t="shared" si="1"/>
        <v>0</v>
      </c>
    </row>
    <row r="201" spans="1:7" ht="12.75">
      <c r="A201" s="216" t="s">
        <v>38</v>
      </c>
      <c r="B201" s="217"/>
      <c r="C201" s="217"/>
      <c r="D201" s="217"/>
      <c r="E201" s="217"/>
      <c r="F201" s="217"/>
      <c r="G201" s="218"/>
    </row>
    <row r="202" spans="1:7" ht="12.75">
      <c r="A202" s="246" t="s">
        <v>40</v>
      </c>
      <c r="B202" s="96">
        <f aca="true" t="shared" si="2" ref="B202:G202">B203+B205+B209+B212+B214+B217+B222+B225+B230+B234+B236+B242+B246+B238+B240+B232</f>
        <v>537200</v>
      </c>
      <c r="C202" s="283">
        <f t="shared" si="2"/>
        <v>0</v>
      </c>
      <c r="D202" s="249">
        <f t="shared" si="2"/>
        <v>0</v>
      </c>
      <c r="E202" s="250">
        <f t="shared" si="2"/>
        <v>0</v>
      </c>
      <c r="F202" s="249">
        <f t="shared" si="2"/>
        <v>0</v>
      </c>
      <c r="G202" s="268">
        <f t="shared" si="2"/>
        <v>599200</v>
      </c>
    </row>
    <row r="203" spans="1:7" ht="12.75">
      <c r="A203" s="34" t="s">
        <v>104</v>
      </c>
      <c r="B203" s="96">
        <f>SUM(B204:B204)</f>
        <v>1000</v>
      </c>
      <c r="C203" s="124"/>
      <c r="D203" s="119"/>
      <c r="E203" s="119"/>
      <c r="F203" s="119"/>
      <c r="G203" s="162">
        <f>SUM(G204:G204)</f>
        <v>1100</v>
      </c>
    </row>
    <row r="204" spans="1:13" ht="12.75">
      <c r="A204" s="37" t="s">
        <v>102</v>
      </c>
      <c r="B204" s="99">
        <v>1000</v>
      </c>
      <c r="C204" s="125"/>
      <c r="D204" s="29"/>
      <c r="E204" s="28"/>
      <c r="F204" s="29"/>
      <c r="G204" s="160">
        <v>1100</v>
      </c>
      <c r="H204" s="16"/>
      <c r="I204" s="16"/>
      <c r="J204" s="16"/>
      <c r="K204" s="16"/>
      <c r="L204" s="16"/>
      <c r="M204" s="16"/>
    </row>
    <row r="205" spans="1:7" ht="12.75">
      <c r="A205" s="34" t="s">
        <v>87</v>
      </c>
      <c r="B205" s="96">
        <f>SUM(B206:B208)</f>
        <v>80200</v>
      </c>
      <c r="C205" s="126"/>
      <c r="D205" s="12"/>
      <c r="E205" s="13"/>
      <c r="F205" s="12"/>
      <c r="G205" s="162">
        <f>SUM(G206:G208)</f>
        <v>82800</v>
      </c>
    </row>
    <row r="206" spans="1:7" ht="12.75">
      <c r="A206" s="139" t="s">
        <v>86</v>
      </c>
      <c r="B206" s="186">
        <v>73000</v>
      </c>
      <c r="C206" s="187"/>
      <c r="D206" s="14"/>
      <c r="E206" s="15"/>
      <c r="F206" s="14"/>
      <c r="G206" s="154">
        <v>73000</v>
      </c>
    </row>
    <row r="207" spans="1:7" ht="12.75">
      <c r="A207" s="41" t="s">
        <v>91</v>
      </c>
      <c r="B207" s="186">
        <v>5700</v>
      </c>
      <c r="C207" s="187"/>
      <c r="D207" s="14"/>
      <c r="E207" s="15"/>
      <c r="F207" s="14"/>
      <c r="G207" s="154">
        <v>8000</v>
      </c>
    </row>
    <row r="208" spans="1:7" ht="12.75">
      <c r="A208" s="37" t="s">
        <v>102</v>
      </c>
      <c r="B208" s="284">
        <v>1500</v>
      </c>
      <c r="C208" s="273"/>
      <c r="D208" s="285"/>
      <c r="E208" s="286"/>
      <c r="F208" s="285"/>
      <c r="G208" s="287">
        <v>1800</v>
      </c>
    </row>
    <row r="209" spans="1:7" ht="12.75">
      <c r="A209" s="35" t="s">
        <v>88</v>
      </c>
      <c r="B209" s="97">
        <f>SUM(B210:B211)</f>
        <v>37600</v>
      </c>
      <c r="C209" s="122"/>
      <c r="D209" s="36"/>
      <c r="E209" s="49"/>
      <c r="F209" s="36"/>
      <c r="G209" s="161">
        <f>SUM(G210:G211)</f>
        <v>39800</v>
      </c>
    </row>
    <row r="210" spans="1:7" ht="12.75">
      <c r="A210" s="139" t="s">
        <v>86</v>
      </c>
      <c r="B210" s="186">
        <v>32000</v>
      </c>
      <c r="C210" s="187"/>
      <c r="D210" s="14"/>
      <c r="E210" s="15"/>
      <c r="F210" s="14"/>
      <c r="G210" s="154">
        <v>32000</v>
      </c>
    </row>
    <row r="211" spans="1:7" ht="12.75">
      <c r="A211" s="41" t="s">
        <v>91</v>
      </c>
      <c r="B211" s="186">
        <v>5600</v>
      </c>
      <c r="C211" s="187"/>
      <c r="D211" s="14"/>
      <c r="E211" s="15"/>
      <c r="F211" s="14"/>
      <c r="G211" s="154">
        <v>7800</v>
      </c>
    </row>
    <row r="212" spans="1:7" ht="12.75">
      <c r="A212" s="34" t="s">
        <v>113</v>
      </c>
      <c r="B212" s="96">
        <f>B213</f>
        <v>3900</v>
      </c>
      <c r="C212" s="124"/>
      <c r="D212" s="32"/>
      <c r="E212" s="48"/>
      <c r="F212" s="32"/>
      <c r="G212" s="162">
        <f>G213</f>
        <v>5000</v>
      </c>
    </row>
    <row r="213" spans="1:7" ht="12.75">
      <c r="A213" s="37" t="s">
        <v>102</v>
      </c>
      <c r="B213" s="99">
        <v>3900</v>
      </c>
      <c r="C213" s="125"/>
      <c r="D213" s="29"/>
      <c r="E213" s="28"/>
      <c r="F213" s="29"/>
      <c r="G213" s="160">
        <v>5000</v>
      </c>
    </row>
    <row r="214" spans="1:7" ht="12.75">
      <c r="A214" s="35" t="s">
        <v>89</v>
      </c>
      <c r="B214" s="97">
        <f>SUM(B215:B216)</f>
        <v>7300</v>
      </c>
      <c r="C214" s="122"/>
      <c r="D214" s="36"/>
      <c r="E214" s="49"/>
      <c r="F214" s="36"/>
      <c r="G214" s="161">
        <f>SUM(G215:G216)</f>
        <v>10000</v>
      </c>
    </row>
    <row r="215" spans="1:7" ht="12.75">
      <c r="A215" s="33" t="s">
        <v>91</v>
      </c>
      <c r="B215" s="193">
        <v>6500</v>
      </c>
      <c r="C215" s="194"/>
      <c r="D215" s="22"/>
      <c r="E215" s="21"/>
      <c r="F215" s="22"/>
      <c r="G215" s="158">
        <v>9000</v>
      </c>
    </row>
    <row r="216" spans="1:7" ht="12.75">
      <c r="A216" s="141" t="s">
        <v>102</v>
      </c>
      <c r="B216" s="288">
        <v>800</v>
      </c>
      <c r="C216" s="185"/>
      <c r="D216" s="19"/>
      <c r="E216" s="18"/>
      <c r="F216" s="19"/>
      <c r="G216" s="157">
        <v>1000</v>
      </c>
    </row>
    <row r="217" spans="1:7" ht="12.75">
      <c r="A217" s="34" t="s">
        <v>60</v>
      </c>
      <c r="B217" s="95">
        <f>SUM(B218:B221)</f>
        <v>19600</v>
      </c>
      <c r="C217" s="119"/>
      <c r="D217" s="119"/>
      <c r="E217" s="119"/>
      <c r="F217" s="119"/>
      <c r="G217" s="188">
        <f>SUM(G218:G221)</f>
        <v>21700</v>
      </c>
    </row>
    <row r="218" spans="1:7" ht="12.75">
      <c r="A218" s="141" t="s">
        <v>86</v>
      </c>
      <c r="B218" s="186">
        <v>10000</v>
      </c>
      <c r="C218" s="187"/>
      <c r="D218" s="14"/>
      <c r="E218" s="15"/>
      <c r="F218" s="14"/>
      <c r="G218" s="154">
        <v>10000</v>
      </c>
    </row>
    <row r="219" spans="1:7" ht="12.75">
      <c r="A219" s="41" t="s">
        <v>91</v>
      </c>
      <c r="B219" s="186">
        <v>4300</v>
      </c>
      <c r="C219" s="187"/>
      <c r="D219" s="14"/>
      <c r="E219" s="15"/>
      <c r="F219" s="14"/>
      <c r="G219" s="154">
        <v>6000</v>
      </c>
    </row>
    <row r="220" spans="1:7" ht="12.75">
      <c r="A220" s="33" t="s">
        <v>102</v>
      </c>
      <c r="B220" s="186">
        <v>1800</v>
      </c>
      <c r="C220" s="187"/>
      <c r="D220" s="14"/>
      <c r="E220" s="15"/>
      <c r="F220" s="14"/>
      <c r="G220" s="154">
        <v>2200</v>
      </c>
    </row>
    <row r="221" spans="1:7" ht="12.75">
      <c r="A221" s="37" t="s">
        <v>106</v>
      </c>
      <c r="B221" s="284">
        <v>3500</v>
      </c>
      <c r="C221" s="273"/>
      <c r="D221" s="285"/>
      <c r="E221" s="286"/>
      <c r="F221" s="285"/>
      <c r="G221" s="287">
        <v>3500</v>
      </c>
    </row>
    <row r="222" spans="1:7" ht="12.75">
      <c r="A222" s="35" t="s">
        <v>61</v>
      </c>
      <c r="B222" s="97">
        <f>SUM(B223:B224)</f>
        <v>4100</v>
      </c>
      <c r="C222" s="122"/>
      <c r="D222" s="36"/>
      <c r="E222" s="49"/>
      <c r="F222" s="36"/>
      <c r="G222" s="161">
        <f>SUM(G223:G224)</f>
        <v>5100</v>
      </c>
    </row>
    <row r="223" spans="1:7" ht="12.75">
      <c r="A223" s="41" t="s">
        <v>91</v>
      </c>
      <c r="B223" s="98">
        <v>200</v>
      </c>
      <c r="C223" s="123"/>
      <c r="D223" s="25"/>
      <c r="E223" s="24"/>
      <c r="F223" s="25"/>
      <c r="G223" s="159">
        <v>300</v>
      </c>
    </row>
    <row r="224" spans="1:7" ht="12.75">
      <c r="A224" s="41" t="s">
        <v>102</v>
      </c>
      <c r="B224" s="98">
        <v>3900</v>
      </c>
      <c r="C224" s="123"/>
      <c r="D224" s="25"/>
      <c r="E224" s="24"/>
      <c r="F224" s="25"/>
      <c r="G224" s="159">
        <v>4800</v>
      </c>
    </row>
    <row r="225" spans="1:7" ht="12.75">
      <c r="A225" s="50" t="s">
        <v>62</v>
      </c>
      <c r="B225" s="100">
        <f>SUM(B226:B229)</f>
        <v>268400</v>
      </c>
      <c r="C225" s="129"/>
      <c r="D225" s="44"/>
      <c r="E225" s="51"/>
      <c r="F225" s="44"/>
      <c r="G225" s="163">
        <f>SUM(G226:G229)</f>
        <v>306200</v>
      </c>
    </row>
    <row r="226" spans="1:7" ht="12.75">
      <c r="A226" s="33" t="s">
        <v>86</v>
      </c>
      <c r="B226" s="193">
        <v>62000</v>
      </c>
      <c r="C226" s="194"/>
      <c r="D226" s="22"/>
      <c r="E226" s="21"/>
      <c r="F226" s="22"/>
      <c r="G226" s="158">
        <v>62000</v>
      </c>
    </row>
    <row r="227" spans="1:7" ht="12.75">
      <c r="A227" s="41" t="s">
        <v>91</v>
      </c>
      <c r="B227" s="98">
        <f>13300+75000+8000+4000</f>
        <v>100300</v>
      </c>
      <c r="C227" s="123"/>
      <c r="D227" s="25"/>
      <c r="E227" s="24"/>
      <c r="F227" s="25"/>
      <c r="G227" s="159">
        <f>15000+105000+10000+4000</f>
        <v>134000</v>
      </c>
    </row>
    <row r="228" spans="1:7" ht="12.75">
      <c r="A228" s="33" t="s">
        <v>102</v>
      </c>
      <c r="B228" s="98">
        <v>29100</v>
      </c>
      <c r="C228" s="123"/>
      <c r="D228" s="25"/>
      <c r="E228" s="24"/>
      <c r="F228" s="25"/>
      <c r="G228" s="159">
        <v>33200</v>
      </c>
    </row>
    <row r="229" spans="1:7" ht="12.75">
      <c r="A229" s="37" t="s">
        <v>106</v>
      </c>
      <c r="B229" s="99">
        <v>77000</v>
      </c>
      <c r="C229" s="125"/>
      <c r="D229" s="29"/>
      <c r="E229" s="28"/>
      <c r="F229" s="29"/>
      <c r="G229" s="160">
        <v>77000</v>
      </c>
    </row>
    <row r="230" spans="1:7" s="54" customFormat="1" ht="12.75">
      <c r="A230" s="52" t="s">
        <v>94</v>
      </c>
      <c r="B230" s="101">
        <f>B231</f>
        <v>11650</v>
      </c>
      <c r="C230" s="128"/>
      <c r="D230" s="45"/>
      <c r="E230" s="53"/>
      <c r="F230" s="45"/>
      <c r="G230" s="164">
        <f>G231</f>
        <v>16200</v>
      </c>
    </row>
    <row r="231" spans="1:7" ht="12.75">
      <c r="A231" s="41" t="s">
        <v>91</v>
      </c>
      <c r="B231" s="98">
        <v>11650</v>
      </c>
      <c r="C231" s="123"/>
      <c r="D231" s="25"/>
      <c r="E231" s="24"/>
      <c r="F231" s="25"/>
      <c r="G231" s="159">
        <v>16200</v>
      </c>
    </row>
    <row r="232" spans="1:7" ht="12.75">
      <c r="A232" s="34" t="s">
        <v>147</v>
      </c>
      <c r="B232" s="96">
        <f>SUM(B233)</f>
        <v>800</v>
      </c>
      <c r="C232" s="126"/>
      <c r="D232" s="12"/>
      <c r="E232" s="13"/>
      <c r="F232" s="12"/>
      <c r="G232" s="162">
        <f>SUM(G233)</f>
        <v>1000</v>
      </c>
    </row>
    <row r="233" spans="1:7" ht="12.75">
      <c r="A233" s="37" t="s">
        <v>102</v>
      </c>
      <c r="B233" s="99">
        <v>800</v>
      </c>
      <c r="C233" s="125"/>
      <c r="D233" s="29"/>
      <c r="E233" s="28"/>
      <c r="F233" s="29"/>
      <c r="G233" s="160">
        <v>1000</v>
      </c>
    </row>
    <row r="234" spans="1:7" s="54" customFormat="1" ht="12.75">
      <c r="A234" s="50" t="s">
        <v>146</v>
      </c>
      <c r="B234" s="100">
        <f>B235</f>
        <v>5700</v>
      </c>
      <c r="C234" s="129"/>
      <c r="D234" s="44"/>
      <c r="E234" s="51"/>
      <c r="F234" s="44"/>
      <c r="G234" s="163">
        <f>G235</f>
        <v>8000</v>
      </c>
    </row>
    <row r="235" spans="1:7" ht="12.75">
      <c r="A235" s="37" t="s">
        <v>91</v>
      </c>
      <c r="B235" s="99">
        <v>5700</v>
      </c>
      <c r="C235" s="125"/>
      <c r="D235" s="29"/>
      <c r="E235" s="28"/>
      <c r="F235" s="29"/>
      <c r="G235" s="160">
        <v>8000</v>
      </c>
    </row>
    <row r="236" spans="1:7" s="54" customFormat="1" ht="12.75">
      <c r="A236" s="52" t="s">
        <v>95</v>
      </c>
      <c r="B236" s="101">
        <f>B237</f>
        <v>6150</v>
      </c>
      <c r="C236" s="128"/>
      <c r="D236" s="45"/>
      <c r="E236" s="53"/>
      <c r="F236" s="45"/>
      <c r="G236" s="164">
        <f>G237</f>
        <v>8500</v>
      </c>
    </row>
    <row r="237" spans="1:7" ht="12.75">
      <c r="A237" s="37" t="s">
        <v>91</v>
      </c>
      <c r="B237" s="99">
        <v>6150</v>
      </c>
      <c r="C237" s="125"/>
      <c r="D237" s="29"/>
      <c r="E237" s="28"/>
      <c r="F237" s="29"/>
      <c r="G237" s="160">
        <v>8500</v>
      </c>
    </row>
    <row r="238" spans="1:7" s="54" customFormat="1" ht="12.75">
      <c r="A238" s="34" t="s">
        <v>127</v>
      </c>
      <c r="B238" s="96">
        <f>SUM(B239)</f>
        <v>3000</v>
      </c>
      <c r="C238" s="124"/>
      <c r="D238" s="32"/>
      <c r="E238" s="48"/>
      <c r="F238" s="205"/>
      <c r="G238" s="188">
        <f>SUM(G239)</f>
        <v>3300</v>
      </c>
    </row>
    <row r="239" spans="1:7" ht="12.75">
      <c r="A239" s="37" t="s">
        <v>102</v>
      </c>
      <c r="B239" s="99">
        <v>3000</v>
      </c>
      <c r="C239" s="125"/>
      <c r="D239" s="29"/>
      <c r="E239" s="28"/>
      <c r="F239" s="29"/>
      <c r="G239" s="160">
        <v>3300</v>
      </c>
    </row>
    <row r="240" spans="1:7" ht="12.75">
      <c r="A240" s="34" t="s">
        <v>144</v>
      </c>
      <c r="B240" s="96">
        <f>SUM(B241)</f>
        <v>3500</v>
      </c>
      <c r="C240" s="126"/>
      <c r="D240" s="12"/>
      <c r="E240" s="13"/>
      <c r="F240" s="12"/>
      <c r="G240" s="162">
        <f>SUM(G241)</f>
        <v>3500</v>
      </c>
    </row>
    <row r="241" spans="1:7" ht="12.75">
      <c r="A241" s="37" t="s">
        <v>106</v>
      </c>
      <c r="B241" s="99">
        <v>3500</v>
      </c>
      <c r="C241" s="125"/>
      <c r="D241" s="29"/>
      <c r="E241" s="28"/>
      <c r="F241" s="29"/>
      <c r="G241" s="160">
        <v>3500</v>
      </c>
    </row>
    <row r="242" spans="1:7" ht="12.75">
      <c r="A242" s="52" t="s">
        <v>108</v>
      </c>
      <c r="B242" s="101">
        <f>SUM(B243:B245)</f>
        <v>19300</v>
      </c>
      <c r="C242" s="128"/>
      <c r="D242" s="45"/>
      <c r="E242" s="53"/>
      <c r="F242" s="45"/>
      <c r="G242" s="164">
        <f>SUM(G243:G245)</f>
        <v>22000</v>
      </c>
    </row>
    <row r="243" spans="1:7" ht="12.75">
      <c r="A243" s="33" t="s">
        <v>91</v>
      </c>
      <c r="B243" s="193">
        <f>1100+2000</f>
        <v>3100</v>
      </c>
      <c r="C243" s="194"/>
      <c r="D243" s="22"/>
      <c r="E243" s="21"/>
      <c r="F243" s="22"/>
      <c r="G243" s="158">
        <f>1500+3000</f>
        <v>4500</v>
      </c>
    </row>
    <row r="244" spans="1:7" ht="12.75">
      <c r="A244" s="41" t="s">
        <v>102</v>
      </c>
      <c r="B244" s="184">
        <v>6200</v>
      </c>
      <c r="C244" s="185"/>
      <c r="D244" s="19"/>
      <c r="E244" s="18"/>
      <c r="F244" s="19"/>
      <c r="G244" s="157">
        <v>7500</v>
      </c>
    </row>
    <row r="245" spans="1:7" ht="12.75">
      <c r="A245" s="37" t="s">
        <v>106</v>
      </c>
      <c r="B245" s="289">
        <v>10000</v>
      </c>
      <c r="C245" s="290"/>
      <c r="D245" s="257"/>
      <c r="E245" s="257"/>
      <c r="F245" s="257"/>
      <c r="G245" s="258">
        <v>10000</v>
      </c>
    </row>
    <row r="246" spans="1:7" ht="12.75">
      <c r="A246" s="34" t="s">
        <v>112</v>
      </c>
      <c r="B246" s="96">
        <f>B247</f>
        <v>65000</v>
      </c>
      <c r="C246" s="126"/>
      <c r="D246" s="12"/>
      <c r="E246" s="13"/>
      <c r="F246" s="12"/>
      <c r="G246" s="162">
        <f>G247</f>
        <v>65000</v>
      </c>
    </row>
    <row r="247" spans="1:7" ht="13.5" thickBot="1">
      <c r="A247" s="37" t="s">
        <v>97</v>
      </c>
      <c r="B247" s="99">
        <v>65000</v>
      </c>
      <c r="C247" s="125"/>
      <c r="D247" s="29"/>
      <c r="E247" s="28"/>
      <c r="F247" s="29"/>
      <c r="G247" s="160">
        <v>65000</v>
      </c>
    </row>
    <row r="248" spans="1:7" ht="13.5" thickBot="1">
      <c r="A248" s="291" t="s">
        <v>15</v>
      </c>
      <c r="B248" s="292">
        <f aca="true" t="shared" si="3" ref="B248:G248">B202</f>
        <v>537200</v>
      </c>
      <c r="C248" s="130">
        <f t="shared" si="3"/>
        <v>0</v>
      </c>
      <c r="D248" s="57">
        <f t="shared" si="3"/>
        <v>0</v>
      </c>
      <c r="E248" s="56">
        <f t="shared" si="3"/>
        <v>0</v>
      </c>
      <c r="F248" s="57">
        <f t="shared" si="3"/>
        <v>0</v>
      </c>
      <c r="G248" s="165">
        <f t="shared" si="3"/>
        <v>599200</v>
      </c>
    </row>
    <row r="249" spans="1:7" ht="12.75">
      <c r="A249" s="216" t="s">
        <v>51</v>
      </c>
      <c r="B249" s="217"/>
      <c r="C249" s="217"/>
      <c r="D249" s="217"/>
      <c r="E249" s="217"/>
      <c r="F249" s="217"/>
      <c r="G249" s="218"/>
    </row>
    <row r="250" spans="1:7" ht="12.75">
      <c r="A250" s="246" t="s">
        <v>40</v>
      </c>
      <c r="B250" s="293">
        <f aca="true" t="shared" si="4" ref="B250:G250">B251+B253</f>
        <v>8300</v>
      </c>
      <c r="C250" s="294">
        <f t="shared" si="4"/>
        <v>1</v>
      </c>
      <c r="D250" s="295">
        <f t="shared" si="4"/>
        <v>0</v>
      </c>
      <c r="E250" s="296">
        <f t="shared" si="4"/>
        <v>0</v>
      </c>
      <c r="F250" s="295">
        <f t="shared" si="4"/>
        <v>0</v>
      </c>
      <c r="G250" s="297">
        <f t="shared" si="4"/>
        <v>0</v>
      </c>
    </row>
    <row r="251" spans="1:7" ht="12.75">
      <c r="A251" s="35" t="s">
        <v>92</v>
      </c>
      <c r="B251" s="298">
        <f>B252</f>
        <v>4600</v>
      </c>
      <c r="C251" s="299">
        <f>C252</f>
        <v>0.5</v>
      </c>
      <c r="D251" s="300"/>
      <c r="E251" s="301"/>
      <c r="F251" s="300"/>
      <c r="G251" s="302"/>
    </row>
    <row r="252" spans="1:7" ht="12.75">
      <c r="A252" s="37" t="s">
        <v>106</v>
      </c>
      <c r="B252" s="99">
        <v>4600</v>
      </c>
      <c r="C252" s="125">
        <v>0.5</v>
      </c>
      <c r="D252" s="303"/>
      <c r="E252" s="304"/>
      <c r="F252" s="303"/>
      <c r="G252" s="305"/>
    </row>
    <row r="253" spans="1:7" ht="12.75">
      <c r="A253" s="35" t="s">
        <v>119</v>
      </c>
      <c r="B253" s="306">
        <f>SUM(B254)</f>
        <v>3700</v>
      </c>
      <c r="C253" s="299">
        <f>SUM(C254)</f>
        <v>0.5</v>
      </c>
      <c r="D253" s="300"/>
      <c r="E253" s="301"/>
      <c r="F253" s="300"/>
      <c r="G253" s="302"/>
    </row>
    <row r="254" spans="1:7" ht="13.5" thickBot="1">
      <c r="A254" s="41" t="s">
        <v>106</v>
      </c>
      <c r="B254" s="98">
        <v>3700</v>
      </c>
      <c r="C254" s="123">
        <v>0.5</v>
      </c>
      <c r="D254" s="307"/>
      <c r="E254" s="308"/>
      <c r="F254" s="307"/>
      <c r="G254" s="309"/>
    </row>
    <row r="255" spans="1:7" ht="13.5" thickBot="1">
      <c r="A255" s="291" t="s">
        <v>15</v>
      </c>
      <c r="B255" s="310">
        <f aca="true" t="shared" si="5" ref="B255:G255">B250</f>
        <v>8300</v>
      </c>
      <c r="C255" s="102">
        <f t="shared" si="5"/>
        <v>1</v>
      </c>
      <c r="D255" s="57">
        <f t="shared" si="5"/>
        <v>0</v>
      </c>
      <c r="E255" s="56">
        <f t="shared" si="5"/>
        <v>0</v>
      </c>
      <c r="F255" s="57">
        <f t="shared" si="5"/>
        <v>0</v>
      </c>
      <c r="G255" s="165">
        <f t="shared" si="5"/>
        <v>0</v>
      </c>
    </row>
    <row r="256" spans="1:7" ht="13.5" thickBot="1">
      <c r="A256" s="222" t="s">
        <v>52</v>
      </c>
      <c r="B256" s="223"/>
      <c r="C256" s="223"/>
      <c r="D256" s="223"/>
      <c r="E256" s="223"/>
      <c r="F256" s="223"/>
      <c r="G256" s="224"/>
    </row>
    <row r="257" spans="1:7" ht="13.5" thickBot="1">
      <c r="A257" s="55"/>
      <c r="B257" s="102"/>
      <c r="C257" s="130"/>
      <c r="D257" s="57"/>
      <c r="E257" s="56"/>
      <c r="F257" s="57"/>
      <c r="G257" s="165"/>
    </row>
    <row r="258" spans="1:7" ht="12.75">
      <c r="A258" s="216" t="s">
        <v>53</v>
      </c>
      <c r="B258" s="217"/>
      <c r="C258" s="217"/>
      <c r="D258" s="217"/>
      <c r="E258" s="217"/>
      <c r="F258" s="217"/>
      <c r="G258" s="218"/>
    </row>
    <row r="259" spans="1:7" ht="12.75">
      <c r="A259" s="311" t="s">
        <v>39</v>
      </c>
      <c r="B259" s="312">
        <f>B260</f>
        <v>90000</v>
      </c>
      <c r="C259" s="294"/>
      <c r="D259" s="313"/>
      <c r="E259" s="314">
        <f>E260</f>
        <v>90000</v>
      </c>
      <c r="F259" s="295"/>
      <c r="G259" s="297"/>
    </row>
    <row r="260" spans="1:7" ht="12.75">
      <c r="A260" s="58" t="s">
        <v>12</v>
      </c>
      <c r="B260" s="97">
        <f>B261</f>
        <v>90000</v>
      </c>
      <c r="C260" s="122"/>
      <c r="D260" s="36"/>
      <c r="E260" s="49">
        <f>E261</f>
        <v>90000</v>
      </c>
      <c r="F260" s="14"/>
      <c r="G260" s="154"/>
    </row>
    <row r="261" spans="1:7" ht="12.75">
      <c r="A261" s="33" t="s">
        <v>102</v>
      </c>
      <c r="B261" s="98">
        <v>90000</v>
      </c>
      <c r="C261" s="123"/>
      <c r="D261" s="25"/>
      <c r="E261" s="24">
        <v>90000</v>
      </c>
      <c r="F261" s="25"/>
      <c r="G261" s="159"/>
    </row>
    <row r="262" spans="1:7" s="54" customFormat="1" ht="13.5" thickBot="1">
      <c r="A262" s="315" t="s">
        <v>15</v>
      </c>
      <c r="B262" s="316">
        <f>SUM(B259)</f>
        <v>90000</v>
      </c>
      <c r="C262" s="317"/>
      <c r="D262" s="318"/>
      <c r="E262" s="319">
        <f>SUM(E259)</f>
        <v>90000</v>
      </c>
      <c r="F262" s="318"/>
      <c r="G262" s="320"/>
    </row>
    <row r="263" spans="1:7" ht="12.75">
      <c r="A263" s="216" t="s">
        <v>54</v>
      </c>
      <c r="B263" s="217"/>
      <c r="C263" s="217"/>
      <c r="D263" s="217"/>
      <c r="E263" s="217"/>
      <c r="F263" s="217"/>
      <c r="G263" s="218"/>
    </row>
    <row r="264" spans="1:7" ht="12.75">
      <c r="A264" s="321" t="s">
        <v>39</v>
      </c>
      <c r="B264" s="322">
        <f>B265+B267+B271+B273</f>
        <v>196000</v>
      </c>
      <c r="C264" s="294">
        <f>C265+C267+C271+C273</f>
        <v>33.8</v>
      </c>
      <c r="D264" s="295"/>
      <c r="E264" s="296"/>
      <c r="F264" s="295"/>
      <c r="G264" s="297"/>
    </row>
    <row r="265" spans="1:7" ht="12.75">
      <c r="A265" s="59" t="s">
        <v>116</v>
      </c>
      <c r="B265" s="103">
        <f>B266</f>
        <v>6000</v>
      </c>
      <c r="C265" s="131">
        <f>C266</f>
        <v>0.5</v>
      </c>
      <c r="D265" s="22"/>
      <c r="E265" s="21"/>
      <c r="F265" s="22"/>
      <c r="G265" s="158"/>
    </row>
    <row r="266" spans="1:7" ht="12.75">
      <c r="A266" s="37" t="s">
        <v>106</v>
      </c>
      <c r="B266" s="99">
        <v>6000</v>
      </c>
      <c r="C266" s="125">
        <v>0.5</v>
      </c>
      <c r="D266" s="29"/>
      <c r="E266" s="28"/>
      <c r="F266" s="29"/>
      <c r="G266" s="160"/>
    </row>
    <row r="267" spans="1:7" ht="12.75">
      <c r="A267" s="35" t="s">
        <v>3</v>
      </c>
      <c r="B267" s="207">
        <f>SUM(B268:B270)</f>
        <v>149000</v>
      </c>
      <c r="C267" s="119">
        <f>SUM(C268:C270)</f>
        <v>13.3</v>
      </c>
      <c r="D267" s="14"/>
      <c r="E267" s="15"/>
      <c r="F267" s="14"/>
      <c r="G267" s="154"/>
    </row>
    <row r="268" spans="1:7" ht="12.75">
      <c r="A268" s="33" t="s">
        <v>91</v>
      </c>
      <c r="B268" s="193">
        <v>80000</v>
      </c>
      <c r="C268" s="206">
        <v>10</v>
      </c>
      <c r="D268" s="22"/>
      <c r="E268" s="21"/>
      <c r="F268" s="22"/>
      <c r="G268" s="158"/>
    </row>
    <row r="269" spans="1:7" ht="12.75">
      <c r="A269" s="141" t="s">
        <v>102</v>
      </c>
      <c r="B269" s="184">
        <v>9000</v>
      </c>
      <c r="C269" s="185">
        <v>0.3</v>
      </c>
      <c r="D269" s="19"/>
      <c r="E269" s="18"/>
      <c r="F269" s="19"/>
      <c r="G269" s="157"/>
    </row>
    <row r="270" spans="1:7" ht="12.75">
      <c r="A270" s="41" t="s">
        <v>106</v>
      </c>
      <c r="B270" s="98">
        <v>60000</v>
      </c>
      <c r="C270" s="123">
        <v>3</v>
      </c>
      <c r="D270" s="25"/>
      <c r="E270" s="24"/>
      <c r="F270" s="25"/>
      <c r="G270" s="159"/>
    </row>
    <row r="271" spans="1:7" ht="12.75">
      <c r="A271" s="26" t="s">
        <v>7</v>
      </c>
      <c r="B271" s="95">
        <f>SUM(B272:B272)</f>
        <v>40000</v>
      </c>
      <c r="C271" s="124">
        <f>SUM(C272:C272)</f>
        <v>18</v>
      </c>
      <c r="D271" s="12"/>
      <c r="E271" s="13"/>
      <c r="F271" s="12"/>
      <c r="G271" s="153"/>
    </row>
    <row r="272" spans="1:7" ht="12.75">
      <c r="A272" s="37" t="s">
        <v>106</v>
      </c>
      <c r="B272" s="99">
        <v>40000</v>
      </c>
      <c r="C272" s="125">
        <v>18</v>
      </c>
      <c r="D272" s="29"/>
      <c r="E272" s="28"/>
      <c r="F272" s="29"/>
      <c r="G272" s="160"/>
    </row>
    <row r="273" spans="1:7" ht="12.75">
      <c r="A273" s="34" t="s">
        <v>8</v>
      </c>
      <c r="B273" s="96">
        <f>B274</f>
        <v>1000</v>
      </c>
      <c r="C273" s="124">
        <f>C274</f>
        <v>2</v>
      </c>
      <c r="D273" s="12"/>
      <c r="E273" s="13"/>
      <c r="F273" s="12"/>
      <c r="G273" s="153"/>
    </row>
    <row r="274" spans="1:7" ht="13.5" thickBot="1">
      <c r="A274" s="42" t="s">
        <v>106</v>
      </c>
      <c r="B274" s="99">
        <v>1000</v>
      </c>
      <c r="C274" s="125">
        <v>2</v>
      </c>
      <c r="D274" s="29"/>
      <c r="E274" s="28"/>
      <c r="F274" s="29"/>
      <c r="G274" s="160"/>
    </row>
    <row r="275" spans="1:7" ht="13.5" thickBot="1">
      <c r="A275" s="323" t="s">
        <v>15</v>
      </c>
      <c r="B275" s="292">
        <f>SUM(B264)</f>
        <v>196000</v>
      </c>
      <c r="C275" s="130">
        <f>SUM(C264)</f>
        <v>33.8</v>
      </c>
      <c r="D275" s="57"/>
      <c r="E275" s="56"/>
      <c r="F275" s="57"/>
      <c r="G275" s="165"/>
    </row>
    <row r="276" spans="1:7" ht="12.75">
      <c r="A276" s="216" t="s">
        <v>76</v>
      </c>
      <c r="B276" s="217"/>
      <c r="C276" s="217"/>
      <c r="D276" s="217"/>
      <c r="E276" s="217"/>
      <c r="F276" s="217"/>
      <c r="G276" s="218"/>
    </row>
    <row r="277" spans="1:7" s="30" customFormat="1" ht="12.75">
      <c r="A277" s="311" t="s">
        <v>39</v>
      </c>
      <c r="B277" s="247">
        <f aca="true" t="shared" si="6" ref="B277:G277">B282+B290+B292+B285+B294+B278+B280+B288+B296</f>
        <v>517800</v>
      </c>
      <c r="C277" s="324">
        <f t="shared" si="6"/>
        <v>5.1</v>
      </c>
      <c r="D277" s="324">
        <f t="shared" si="6"/>
        <v>0</v>
      </c>
      <c r="E277" s="325">
        <f t="shared" si="6"/>
        <v>0</v>
      </c>
      <c r="F277" s="324">
        <f t="shared" si="6"/>
        <v>0</v>
      </c>
      <c r="G277" s="326">
        <f t="shared" si="6"/>
        <v>600</v>
      </c>
    </row>
    <row r="278" spans="1:7" s="30" customFormat="1" ht="12.75">
      <c r="A278" s="34" t="s">
        <v>7</v>
      </c>
      <c r="B278" s="96">
        <f>SUM(B279)</f>
        <v>1500</v>
      </c>
      <c r="C278" s="124">
        <f>SUM(C279)</f>
        <v>0.5</v>
      </c>
      <c r="D278" s="12"/>
      <c r="E278" s="13"/>
      <c r="F278" s="12"/>
      <c r="G278" s="153"/>
    </row>
    <row r="279" spans="1:7" s="30" customFormat="1" ht="12.75">
      <c r="A279" s="37" t="s">
        <v>97</v>
      </c>
      <c r="B279" s="99">
        <v>1500</v>
      </c>
      <c r="C279" s="125">
        <v>0.5</v>
      </c>
      <c r="D279" s="29"/>
      <c r="E279" s="28"/>
      <c r="F279" s="29"/>
      <c r="G279" s="160"/>
    </row>
    <row r="280" spans="1:7" s="30" customFormat="1" ht="12.75">
      <c r="A280" s="34" t="s">
        <v>8</v>
      </c>
      <c r="B280" s="96">
        <f>SUM(B281)</f>
        <v>1000</v>
      </c>
      <c r="C280" s="124">
        <f>SUM(C281)</f>
        <v>0.5</v>
      </c>
      <c r="D280" s="12"/>
      <c r="E280" s="13"/>
      <c r="F280" s="12"/>
      <c r="G280" s="153"/>
    </row>
    <row r="281" spans="1:7" s="30" customFormat="1" ht="12.75">
      <c r="A281" s="37" t="s">
        <v>97</v>
      </c>
      <c r="B281" s="99">
        <v>1000</v>
      </c>
      <c r="C281" s="125">
        <v>0.5</v>
      </c>
      <c r="D281" s="29"/>
      <c r="E281" s="28"/>
      <c r="F281" s="29"/>
      <c r="G281" s="160"/>
    </row>
    <row r="282" spans="1:7" s="30" customFormat="1" ht="12.75">
      <c r="A282" s="34" t="s">
        <v>9</v>
      </c>
      <c r="B282" s="96">
        <f>SUM(B283:B284)</f>
        <v>24000</v>
      </c>
      <c r="C282" s="124">
        <f>SUM(C283:C284)</f>
        <v>1</v>
      </c>
      <c r="D282" s="12"/>
      <c r="E282" s="13"/>
      <c r="F282" s="12"/>
      <c r="G282" s="153"/>
    </row>
    <row r="283" spans="1:7" s="30" customFormat="1" ht="12.75">
      <c r="A283" s="141" t="s">
        <v>97</v>
      </c>
      <c r="B283" s="184">
        <v>19200</v>
      </c>
      <c r="C283" s="185">
        <v>0.8</v>
      </c>
      <c r="D283" s="19"/>
      <c r="E283" s="18"/>
      <c r="F283" s="19"/>
      <c r="G283" s="157"/>
    </row>
    <row r="284" spans="1:7" s="30" customFormat="1" ht="12.75">
      <c r="A284" s="37" t="s">
        <v>102</v>
      </c>
      <c r="B284" s="284">
        <v>4800</v>
      </c>
      <c r="C284" s="273">
        <v>0.2</v>
      </c>
      <c r="D284" s="285"/>
      <c r="E284" s="286"/>
      <c r="F284" s="285"/>
      <c r="G284" s="287"/>
    </row>
    <row r="285" spans="1:7" s="30" customFormat="1" ht="12.75">
      <c r="A285" s="26" t="s">
        <v>10</v>
      </c>
      <c r="B285" s="96">
        <f>SUM(B286:B287)</f>
        <v>18200</v>
      </c>
      <c r="C285" s="124">
        <f>SUM(C286:C287)</f>
        <v>0.55</v>
      </c>
      <c r="D285" s="12"/>
      <c r="E285" s="13"/>
      <c r="F285" s="12"/>
      <c r="G285" s="153"/>
    </row>
    <row r="286" spans="1:7" s="30" customFormat="1" ht="12.75">
      <c r="A286" s="82" t="s">
        <v>97</v>
      </c>
      <c r="B286" s="184">
        <v>17000</v>
      </c>
      <c r="C286" s="185">
        <v>0.5</v>
      </c>
      <c r="D286" s="19"/>
      <c r="E286" s="18"/>
      <c r="F286" s="19"/>
      <c r="G286" s="157"/>
    </row>
    <row r="287" spans="1:7" s="30" customFormat="1" ht="12.75">
      <c r="A287" s="42" t="s">
        <v>102</v>
      </c>
      <c r="B287" s="99">
        <v>1200</v>
      </c>
      <c r="C287" s="125">
        <v>0.05</v>
      </c>
      <c r="D287" s="29"/>
      <c r="E287" s="28"/>
      <c r="F287" s="29"/>
      <c r="G287" s="160"/>
    </row>
    <row r="288" spans="1:7" s="30" customFormat="1" ht="12.75">
      <c r="A288" s="34" t="s">
        <v>120</v>
      </c>
      <c r="B288" s="96">
        <f>SUM(B289)</f>
        <v>100</v>
      </c>
      <c r="C288" s="124"/>
      <c r="D288" s="12"/>
      <c r="E288" s="13"/>
      <c r="F288" s="12"/>
      <c r="G288" s="162">
        <f>SUM(G289)</f>
        <v>120</v>
      </c>
    </row>
    <row r="289" spans="1:7" s="30" customFormat="1" ht="12.75">
      <c r="A289" s="37" t="s">
        <v>97</v>
      </c>
      <c r="B289" s="99">
        <v>100</v>
      </c>
      <c r="C289" s="125"/>
      <c r="D289" s="29"/>
      <c r="E289" s="28"/>
      <c r="F289" s="29"/>
      <c r="G289" s="160">
        <v>120</v>
      </c>
    </row>
    <row r="290" spans="1:7" s="30" customFormat="1" ht="12.75">
      <c r="A290" s="34" t="s">
        <v>63</v>
      </c>
      <c r="B290" s="96">
        <f>SUM(B291:B291)</f>
        <v>225000</v>
      </c>
      <c r="C290" s="124">
        <f>SUM(C291:C291)</f>
        <v>1</v>
      </c>
      <c r="D290" s="12"/>
      <c r="E290" s="13"/>
      <c r="F290" s="12"/>
      <c r="G290" s="153"/>
    </row>
    <row r="291" spans="1:7" s="30" customFormat="1" ht="12.75">
      <c r="A291" s="141" t="s">
        <v>97</v>
      </c>
      <c r="B291" s="184">
        <v>225000</v>
      </c>
      <c r="C291" s="185">
        <v>1</v>
      </c>
      <c r="D291" s="19"/>
      <c r="E291" s="18"/>
      <c r="F291" s="19"/>
      <c r="G291" s="157"/>
    </row>
    <row r="292" spans="1:7" s="30" customFormat="1" ht="12.75">
      <c r="A292" s="34" t="s">
        <v>44</v>
      </c>
      <c r="B292" s="96">
        <f>SUM(B293:B293)</f>
        <v>198500</v>
      </c>
      <c r="C292" s="124">
        <f>SUM(C293:C293)</f>
        <v>0.5</v>
      </c>
      <c r="D292" s="32"/>
      <c r="E292" s="48"/>
      <c r="F292" s="32"/>
      <c r="G292" s="162">
        <f>SUM(G293:G293)</f>
        <v>240</v>
      </c>
    </row>
    <row r="293" spans="1:7" s="30" customFormat="1" ht="12.75">
      <c r="A293" s="37" t="s">
        <v>97</v>
      </c>
      <c r="B293" s="99">
        <v>198500</v>
      </c>
      <c r="C293" s="125">
        <v>0.5</v>
      </c>
      <c r="D293" s="29"/>
      <c r="E293" s="28"/>
      <c r="F293" s="29"/>
      <c r="G293" s="160">
        <v>240</v>
      </c>
    </row>
    <row r="294" spans="1:7" ht="12.75">
      <c r="A294" s="26" t="s">
        <v>14</v>
      </c>
      <c r="B294" s="96">
        <f>SUM(B295:B295)</f>
        <v>47000</v>
      </c>
      <c r="C294" s="122">
        <f>SUM(C295:C295)</f>
        <v>1</v>
      </c>
      <c r="D294" s="12"/>
      <c r="E294" s="13"/>
      <c r="F294" s="12"/>
      <c r="G294" s="153">
        <f>SUM(G295:G295)</f>
        <v>240</v>
      </c>
    </row>
    <row r="295" spans="1:7" ht="12.75">
      <c r="A295" s="39" t="s">
        <v>97</v>
      </c>
      <c r="B295" s="193">
        <v>47000</v>
      </c>
      <c r="C295" s="194">
        <v>1</v>
      </c>
      <c r="D295" s="22"/>
      <c r="E295" s="21"/>
      <c r="F295" s="22"/>
      <c r="G295" s="158">
        <v>240</v>
      </c>
    </row>
    <row r="296" spans="1:7" ht="12.75">
      <c r="A296" s="34" t="s">
        <v>128</v>
      </c>
      <c r="B296" s="96">
        <f>SUM(B297)</f>
        <v>2500</v>
      </c>
      <c r="C296" s="208">
        <f>SUM(C297)</f>
        <v>0.05</v>
      </c>
      <c r="D296" s="12"/>
      <c r="E296" s="13"/>
      <c r="F296" s="12"/>
      <c r="G296" s="153"/>
    </row>
    <row r="297" spans="1:7" ht="12.75">
      <c r="A297" s="37" t="s">
        <v>102</v>
      </c>
      <c r="B297" s="327">
        <v>2500</v>
      </c>
      <c r="C297" s="125">
        <v>0.05</v>
      </c>
      <c r="D297" s="29"/>
      <c r="E297" s="28"/>
      <c r="F297" s="29"/>
      <c r="G297" s="160"/>
    </row>
    <row r="298" spans="1:7" ht="12.75">
      <c r="A298" s="246" t="s">
        <v>40</v>
      </c>
      <c r="B298" s="328">
        <f aca="true" t="shared" si="7" ref="B298:G298">B299+B313+B311+B305+B309+B317+B319+B321+B323+B307+B301+B303+B315</f>
        <v>69710</v>
      </c>
      <c r="C298" s="329">
        <f t="shared" si="7"/>
        <v>66.85</v>
      </c>
      <c r="D298" s="249">
        <f t="shared" si="7"/>
        <v>0</v>
      </c>
      <c r="E298" s="250">
        <f t="shared" si="7"/>
        <v>0</v>
      </c>
      <c r="F298" s="249">
        <f t="shared" si="7"/>
        <v>0</v>
      </c>
      <c r="G298" s="251">
        <f t="shared" si="7"/>
        <v>0</v>
      </c>
    </row>
    <row r="299" spans="1:7" ht="12.75">
      <c r="A299" s="34" t="s">
        <v>92</v>
      </c>
      <c r="B299" s="104">
        <f>SUM(B300:B300)</f>
        <v>3000</v>
      </c>
      <c r="C299" s="132">
        <f>SUM(C300:C300)</f>
        <v>0.3</v>
      </c>
      <c r="D299" s="60"/>
      <c r="E299" s="61"/>
      <c r="F299" s="60"/>
      <c r="G299" s="213"/>
    </row>
    <row r="300" spans="1:7" ht="12.75">
      <c r="A300" s="141" t="s">
        <v>97</v>
      </c>
      <c r="B300" s="330">
        <v>3000</v>
      </c>
      <c r="C300" s="331">
        <v>0.3</v>
      </c>
      <c r="D300" s="189"/>
      <c r="E300" s="332"/>
      <c r="F300" s="189"/>
      <c r="G300" s="183"/>
    </row>
    <row r="301" spans="1:7" ht="12.75">
      <c r="A301" s="34" t="s">
        <v>129</v>
      </c>
      <c r="B301" s="96">
        <f>B302</f>
        <v>1500</v>
      </c>
      <c r="C301" s="124">
        <f>C302</f>
        <v>0.2</v>
      </c>
      <c r="D301" s="68"/>
      <c r="E301" s="333"/>
      <c r="F301" s="68"/>
      <c r="G301" s="156"/>
    </row>
    <row r="302" spans="1:7" ht="12.75">
      <c r="A302" s="37" t="s">
        <v>102</v>
      </c>
      <c r="B302" s="284">
        <v>1500</v>
      </c>
      <c r="C302" s="273">
        <v>0.2</v>
      </c>
      <c r="D302" s="334"/>
      <c r="E302" s="335"/>
      <c r="F302" s="334"/>
      <c r="G302" s="258"/>
    </row>
    <row r="303" spans="1:7" ht="12.75">
      <c r="A303" s="34" t="s">
        <v>148</v>
      </c>
      <c r="B303" s="96">
        <f>SUM(B304)</f>
        <v>1250</v>
      </c>
      <c r="C303" s="124">
        <f>SUM(C304)</f>
        <v>0.05</v>
      </c>
      <c r="D303" s="68"/>
      <c r="E303" s="333"/>
      <c r="F303" s="68"/>
      <c r="G303" s="156"/>
    </row>
    <row r="304" spans="1:7" ht="12.75">
      <c r="A304" s="37" t="s">
        <v>102</v>
      </c>
      <c r="B304" s="284">
        <v>1250</v>
      </c>
      <c r="C304" s="273">
        <v>0.05</v>
      </c>
      <c r="D304" s="334"/>
      <c r="E304" s="335"/>
      <c r="F304" s="334"/>
      <c r="G304" s="258"/>
    </row>
    <row r="305" spans="1:7" ht="12.75">
      <c r="A305" s="34" t="s">
        <v>25</v>
      </c>
      <c r="B305" s="96">
        <f>SUM(B306)</f>
        <v>4800</v>
      </c>
      <c r="C305" s="124">
        <f>SUM(C306)</f>
        <v>60</v>
      </c>
      <c r="D305" s="12"/>
      <c r="E305" s="13"/>
      <c r="F305" s="12"/>
      <c r="G305" s="162"/>
    </row>
    <row r="306" spans="1:7" ht="12.75">
      <c r="A306" s="37" t="s">
        <v>97</v>
      </c>
      <c r="B306" s="99">
        <v>4800</v>
      </c>
      <c r="C306" s="125">
        <v>60</v>
      </c>
      <c r="D306" s="29"/>
      <c r="E306" s="28"/>
      <c r="F306" s="29"/>
      <c r="G306" s="160"/>
    </row>
    <row r="307" spans="1:7" ht="12.75">
      <c r="A307" s="34" t="s">
        <v>122</v>
      </c>
      <c r="B307" s="96">
        <f>SUM(B308)</f>
        <v>1000</v>
      </c>
      <c r="C307" s="124">
        <f>SUM(C308)</f>
        <v>0.3</v>
      </c>
      <c r="D307" s="12"/>
      <c r="E307" s="13"/>
      <c r="F307" s="12"/>
      <c r="G307" s="162"/>
    </row>
    <row r="308" spans="1:7" ht="12.75">
      <c r="A308" s="37" t="s">
        <v>97</v>
      </c>
      <c r="B308" s="99">
        <v>1000</v>
      </c>
      <c r="C308" s="125">
        <v>0.3</v>
      </c>
      <c r="D308" s="29"/>
      <c r="E308" s="28"/>
      <c r="F308" s="29"/>
      <c r="G308" s="160"/>
    </row>
    <row r="309" spans="1:7" ht="12.75">
      <c r="A309" s="34" t="s">
        <v>28</v>
      </c>
      <c r="B309" s="96">
        <f>SUM(B310)</f>
        <v>750</v>
      </c>
      <c r="C309" s="124">
        <f>SUM(C310)</f>
        <v>0.3</v>
      </c>
      <c r="D309" s="12"/>
      <c r="E309" s="13"/>
      <c r="F309" s="12"/>
      <c r="G309" s="162"/>
    </row>
    <row r="310" spans="1:7" ht="12.75">
      <c r="A310" s="37" t="s">
        <v>97</v>
      </c>
      <c r="B310" s="99">
        <v>750</v>
      </c>
      <c r="C310" s="125">
        <v>0.3</v>
      </c>
      <c r="D310" s="29"/>
      <c r="E310" s="28"/>
      <c r="F310" s="29"/>
      <c r="G310" s="160"/>
    </row>
    <row r="311" spans="1:7" ht="12.75">
      <c r="A311" s="34" t="s">
        <v>27</v>
      </c>
      <c r="B311" s="96">
        <f>SUM(B312:B312)</f>
        <v>600</v>
      </c>
      <c r="C311" s="96">
        <f>SUM(C312:C312)</f>
        <v>0.3</v>
      </c>
      <c r="D311" s="68"/>
      <c r="E311" s="333"/>
      <c r="F311" s="68"/>
      <c r="G311" s="156"/>
    </row>
    <row r="312" spans="1:7" ht="12.75">
      <c r="A312" s="141" t="s">
        <v>97</v>
      </c>
      <c r="B312" s="184">
        <v>600</v>
      </c>
      <c r="C312" s="336">
        <v>0.3</v>
      </c>
      <c r="D312" s="189"/>
      <c r="E312" s="332"/>
      <c r="F312" s="189"/>
      <c r="G312" s="183"/>
    </row>
    <row r="313" spans="1:7" ht="12.75">
      <c r="A313" s="34" t="s">
        <v>114</v>
      </c>
      <c r="B313" s="96">
        <f>B314</f>
        <v>1600</v>
      </c>
      <c r="C313" s="124">
        <f>C314</f>
        <v>0.5</v>
      </c>
      <c r="D313" s="68"/>
      <c r="E313" s="333"/>
      <c r="F313" s="68"/>
      <c r="G313" s="156"/>
    </row>
    <row r="314" spans="1:7" ht="12.75">
      <c r="A314" s="37" t="s">
        <v>102</v>
      </c>
      <c r="B314" s="284">
        <v>1600</v>
      </c>
      <c r="C314" s="273">
        <v>0.5</v>
      </c>
      <c r="D314" s="334"/>
      <c r="E314" s="335"/>
      <c r="F314" s="334"/>
      <c r="G314" s="258"/>
    </row>
    <row r="315" spans="1:7" ht="12.75">
      <c r="A315" s="34" t="s">
        <v>149</v>
      </c>
      <c r="B315" s="96">
        <f>SUM(B316)</f>
        <v>100</v>
      </c>
      <c r="C315" s="124">
        <f>SUM(C316)</f>
        <v>0.1</v>
      </c>
      <c r="D315" s="68"/>
      <c r="E315" s="333"/>
      <c r="F315" s="68"/>
      <c r="G315" s="156"/>
    </row>
    <row r="316" spans="1:7" ht="12.75">
      <c r="A316" s="37" t="s">
        <v>102</v>
      </c>
      <c r="B316" s="284">
        <v>100</v>
      </c>
      <c r="C316" s="273">
        <v>0.1</v>
      </c>
      <c r="D316" s="334"/>
      <c r="E316" s="335"/>
      <c r="F316" s="334"/>
      <c r="G316" s="258"/>
    </row>
    <row r="317" spans="1:7" ht="12.75">
      <c r="A317" s="34" t="s">
        <v>30</v>
      </c>
      <c r="B317" s="96">
        <f>SUM(B318)</f>
        <v>45000</v>
      </c>
      <c r="C317" s="124">
        <f>SUM(C318)</f>
        <v>3</v>
      </c>
      <c r="D317" s="12"/>
      <c r="E317" s="13"/>
      <c r="F317" s="12"/>
      <c r="G317" s="162"/>
    </row>
    <row r="318" spans="1:7" ht="12.75">
      <c r="A318" s="37" t="s">
        <v>97</v>
      </c>
      <c r="B318" s="99">
        <v>45000</v>
      </c>
      <c r="C318" s="125">
        <v>3</v>
      </c>
      <c r="D318" s="29"/>
      <c r="E318" s="28"/>
      <c r="F318" s="29"/>
      <c r="G318" s="160"/>
    </row>
    <row r="319" spans="1:7" ht="12.75">
      <c r="A319" s="52" t="s">
        <v>32</v>
      </c>
      <c r="B319" s="101">
        <f>SUM(B320:B320)</f>
        <v>1500</v>
      </c>
      <c r="C319" s="128">
        <f>SUM(C320:C320)</f>
        <v>0.5</v>
      </c>
      <c r="D319" s="189"/>
      <c r="E319" s="332"/>
      <c r="F319" s="189"/>
      <c r="G319" s="183"/>
    </row>
    <row r="320" spans="1:7" ht="12.75">
      <c r="A320" s="37" t="s">
        <v>97</v>
      </c>
      <c r="B320" s="99">
        <v>1500</v>
      </c>
      <c r="C320" s="125">
        <v>0.5</v>
      </c>
      <c r="D320" s="334"/>
      <c r="E320" s="335"/>
      <c r="F320" s="334"/>
      <c r="G320" s="258"/>
    </row>
    <row r="321" spans="1:7" ht="12.75">
      <c r="A321" s="52" t="s">
        <v>33</v>
      </c>
      <c r="B321" s="97">
        <f>SUM(B322)</f>
        <v>3000</v>
      </c>
      <c r="C321" s="122">
        <f>SUM(C322)</f>
        <v>1</v>
      </c>
      <c r="D321" s="189"/>
      <c r="E321" s="332"/>
      <c r="F321" s="189"/>
      <c r="G321" s="183"/>
    </row>
    <row r="322" spans="1:7" ht="12.75">
      <c r="A322" s="37" t="s">
        <v>97</v>
      </c>
      <c r="B322" s="99">
        <v>3000</v>
      </c>
      <c r="C322" s="125">
        <v>1</v>
      </c>
      <c r="D322" s="334"/>
      <c r="E322" s="335"/>
      <c r="F322" s="334"/>
      <c r="G322" s="258"/>
    </row>
    <row r="323" spans="1:7" ht="12.75">
      <c r="A323" s="52" t="s">
        <v>121</v>
      </c>
      <c r="B323" s="97">
        <f>SUM(B324)</f>
        <v>5610</v>
      </c>
      <c r="C323" s="122">
        <f>SUM(C324)</f>
        <v>0.3</v>
      </c>
      <c r="D323" s="189"/>
      <c r="E323" s="332"/>
      <c r="F323" s="189"/>
      <c r="G323" s="183"/>
    </row>
    <row r="324" spans="1:7" ht="12.75">
      <c r="A324" s="37" t="s">
        <v>97</v>
      </c>
      <c r="B324" s="99">
        <v>5610</v>
      </c>
      <c r="C324" s="125">
        <v>0.3</v>
      </c>
      <c r="D324" s="334"/>
      <c r="E324" s="335"/>
      <c r="F324" s="334"/>
      <c r="G324" s="258"/>
    </row>
    <row r="325" spans="1:7" ht="12.75">
      <c r="A325" s="246" t="s">
        <v>41</v>
      </c>
      <c r="B325" s="328">
        <f aca="true" t="shared" si="8" ref="B325:G325">B326+B332+B335+B337+B339+B328+B330</f>
        <v>30650</v>
      </c>
      <c r="C325" s="337">
        <f t="shared" si="8"/>
        <v>1.9500000000000002</v>
      </c>
      <c r="D325" s="249">
        <f t="shared" si="8"/>
        <v>0</v>
      </c>
      <c r="E325" s="250">
        <f t="shared" si="8"/>
        <v>0</v>
      </c>
      <c r="F325" s="249">
        <f t="shared" si="8"/>
        <v>0</v>
      </c>
      <c r="G325" s="326">
        <f t="shared" si="8"/>
        <v>1500</v>
      </c>
    </row>
    <row r="326" spans="1:7" ht="12.75">
      <c r="A326" s="52" t="s">
        <v>50</v>
      </c>
      <c r="B326" s="97">
        <f>SUM(B327)</f>
        <v>1100</v>
      </c>
      <c r="C326" s="122">
        <f>SUM(C327)</f>
        <v>0.4</v>
      </c>
      <c r="D326" s="189"/>
      <c r="E326" s="332"/>
      <c r="F326" s="189"/>
      <c r="G326" s="183"/>
    </row>
    <row r="327" spans="1:7" ht="12.75">
      <c r="A327" s="37" t="s">
        <v>97</v>
      </c>
      <c r="B327" s="99">
        <v>1100</v>
      </c>
      <c r="C327" s="125">
        <v>0.4</v>
      </c>
      <c r="D327" s="334"/>
      <c r="E327" s="335"/>
      <c r="F327" s="334"/>
      <c r="G327" s="258"/>
    </row>
    <row r="328" spans="1:7" ht="12.75">
      <c r="A328" s="34" t="s">
        <v>130</v>
      </c>
      <c r="B328" s="96">
        <f>SUM(B329)</f>
        <v>1600</v>
      </c>
      <c r="C328" s="124">
        <f>SUM(C329)</f>
        <v>0.1</v>
      </c>
      <c r="D328" s="32"/>
      <c r="E328" s="48"/>
      <c r="F328" s="32"/>
      <c r="G328" s="162"/>
    </row>
    <row r="329" spans="1:7" ht="12.75">
      <c r="A329" s="37" t="s">
        <v>102</v>
      </c>
      <c r="B329" s="99">
        <v>1600</v>
      </c>
      <c r="C329" s="125">
        <v>0.1</v>
      </c>
      <c r="D329" s="338"/>
      <c r="E329" s="339"/>
      <c r="F329" s="338"/>
      <c r="G329" s="340"/>
    </row>
    <row r="330" spans="1:7" ht="12.75">
      <c r="A330" s="34" t="s">
        <v>131</v>
      </c>
      <c r="B330" s="96">
        <f>SUM(B331)</f>
        <v>500</v>
      </c>
      <c r="C330" s="124">
        <f>SUM(C331)</f>
        <v>0.5</v>
      </c>
      <c r="D330" s="32"/>
      <c r="E330" s="48"/>
      <c r="F330" s="32"/>
      <c r="G330" s="162"/>
    </row>
    <row r="331" spans="1:7" ht="12.75">
      <c r="A331" s="37" t="s">
        <v>102</v>
      </c>
      <c r="B331" s="99">
        <v>500</v>
      </c>
      <c r="C331" s="125">
        <v>0.5</v>
      </c>
      <c r="D331" s="338"/>
      <c r="E331" s="339"/>
      <c r="F331" s="338"/>
      <c r="G331" s="340"/>
    </row>
    <row r="332" spans="1:7" ht="12.75">
      <c r="A332" s="52" t="s">
        <v>64</v>
      </c>
      <c r="B332" s="97">
        <f>SUM(B333:B334)</f>
        <v>1250</v>
      </c>
      <c r="C332" s="122">
        <f>SUM(C333:C334)</f>
        <v>0.35</v>
      </c>
      <c r="D332" s="189"/>
      <c r="E332" s="332"/>
      <c r="F332" s="189"/>
      <c r="G332" s="183"/>
    </row>
    <row r="333" spans="1:7" ht="12.75">
      <c r="A333" s="41" t="s">
        <v>97</v>
      </c>
      <c r="B333" s="98">
        <v>1000</v>
      </c>
      <c r="C333" s="123">
        <v>0.3</v>
      </c>
      <c r="D333" s="341"/>
      <c r="E333" s="342"/>
      <c r="F333" s="341"/>
      <c r="G333" s="255"/>
    </row>
    <row r="334" spans="1:7" ht="12.75">
      <c r="A334" s="37" t="s">
        <v>102</v>
      </c>
      <c r="B334" s="99">
        <v>250</v>
      </c>
      <c r="C334" s="125">
        <v>0.05</v>
      </c>
      <c r="D334" s="334"/>
      <c r="E334" s="335"/>
      <c r="F334" s="334"/>
      <c r="G334" s="258"/>
    </row>
    <row r="335" spans="1:7" ht="12.75">
      <c r="A335" s="52" t="s">
        <v>37</v>
      </c>
      <c r="B335" s="101">
        <f>SUM(B336:B336)</f>
        <v>10500</v>
      </c>
      <c r="C335" s="128">
        <f>SUM(C336:C336)</f>
        <v>0.3</v>
      </c>
      <c r="D335" s="189"/>
      <c r="E335" s="332"/>
      <c r="F335" s="189"/>
      <c r="G335" s="343">
        <f>SUM(G336)</f>
        <v>600</v>
      </c>
    </row>
    <row r="336" spans="1:7" ht="12.75">
      <c r="A336" s="37" t="s">
        <v>97</v>
      </c>
      <c r="B336" s="99">
        <v>10500</v>
      </c>
      <c r="C336" s="125">
        <v>0.3</v>
      </c>
      <c r="D336" s="334"/>
      <c r="E336" s="335"/>
      <c r="F336" s="334"/>
      <c r="G336" s="258">
        <v>600</v>
      </c>
    </row>
    <row r="337" spans="1:7" ht="12.75">
      <c r="A337" s="52" t="s">
        <v>123</v>
      </c>
      <c r="B337" s="97">
        <f>SUM(B338)</f>
        <v>1000</v>
      </c>
      <c r="C337" s="122">
        <f>SUM(C338)</f>
        <v>0.3</v>
      </c>
      <c r="D337" s="189"/>
      <c r="E337" s="332"/>
      <c r="F337" s="189"/>
      <c r="G337" s="183"/>
    </row>
    <row r="338" spans="1:7" ht="12.75">
      <c r="A338" s="37" t="s">
        <v>97</v>
      </c>
      <c r="B338" s="99">
        <v>1000</v>
      </c>
      <c r="C338" s="125">
        <v>0.3</v>
      </c>
      <c r="D338" s="334"/>
      <c r="E338" s="335"/>
      <c r="F338" s="334"/>
      <c r="G338" s="258">
        <v>120</v>
      </c>
    </row>
    <row r="339" spans="1:7" ht="12.75">
      <c r="A339" s="52" t="s">
        <v>124</v>
      </c>
      <c r="B339" s="97">
        <f>SUM(B340)</f>
        <v>14700</v>
      </c>
      <c r="C339" s="122"/>
      <c r="D339" s="189"/>
      <c r="E339" s="332"/>
      <c r="F339" s="189"/>
      <c r="G339" s="343">
        <f>SUM(G340)</f>
        <v>900</v>
      </c>
    </row>
    <row r="340" spans="1:7" ht="13.5" thickBot="1">
      <c r="A340" s="37" t="s">
        <v>97</v>
      </c>
      <c r="B340" s="99">
        <v>14700</v>
      </c>
      <c r="C340" s="125">
        <v>1.6</v>
      </c>
      <c r="D340" s="334"/>
      <c r="E340" s="335"/>
      <c r="F340" s="334"/>
      <c r="G340" s="258">
        <v>900</v>
      </c>
    </row>
    <row r="341" spans="1:7" ht="13.5" thickBot="1">
      <c r="A341" s="55" t="s">
        <v>15</v>
      </c>
      <c r="B341" s="102">
        <f>B277+B298+B325</f>
        <v>618160</v>
      </c>
      <c r="C341" s="130">
        <f>C277+C298+C325</f>
        <v>73.89999999999999</v>
      </c>
      <c r="D341" s="57"/>
      <c r="E341" s="56"/>
      <c r="F341" s="57"/>
      <c r="G341" s="165">
        <f>G277+G298+G325</f>
        <v>2100</v>
      </c>
    </row>
    <row r="342" spans="1:7" ht="13.5" thickBot="1">
      <c r="A342" s="222" t="s">
        <v>77</v>
      </c>
      <c r="B342" s="223"/>
      <c r="C342" s="223"/>
      <c r="D342" s="223"/>
      <c r="E342" s="223"/>
      <c r="F342" s="223"/>
      <c r="G342" s="224"/>
    </row>
    <row r="343" spans="1:7" ht="12.75">
      <c r="A343" s="246" t="s">
        <v>41</v>
      </c>
      <c r="B343" s="328">
        <f>SUM(B344)</f>
        <v>1000</v>
      </c>
      <c r="C343" s="337"/>
      <c r="D343" s="249"/>
      <c r="E343" s="325">
        <f>SUM(E344)</f>
        <v>1000</v>
      </c>
      <c r="F343" s="249"/>
      <c r="G343" s="326">
        <f>G344+G346+G348+G357+G359+G361+G366+G368+G370</f>
        <v>0</v>
      </c>
    </row>
    <row r="344" spans="1:7" ht="12.75">
      <c r="A344" s="52" t="s">
        <v>100</v>
      </c>
      <c r="B344" s="97">
        <f>SUM(B345)</f>
        <v>1000</v>
      </c>
      <c r="C344" s="122"/>
      <c r="D344" s="189"/>
      <c r="E344" s="344">
        <f>SUM(E345)</f>
        <v>1000</v>
      </c>
      <c r="F344" s="189"/>
      <c r="G344" s="183"/>
    </row>
    <row r="345" spans="1:7" ht="13.5" thickBot="1">
      <c r="A345" s="37" t="s">
        <v>97</v>
      </c>
      <c r="B345" s="99">
        <v>1000</v>
      </c>
      <c r="C345" s="125"/>
      <c r="D345" s="334"/>
      <c r="E345" s="335">
        <v>1000</v>
      </c>
      <c r="F345" s="334"/>
      <c r="G345" s="258"/>
    </row>
    <row r="346" spans="1:7" ht="13.5" thickBot="1">
      <c r="A346" s="345" t="s">
        <v>15</v>
      </c>
      <c r="B346" s="346">
        <f>SUM(B343)</f>
        <v>1000</v>
      </c>
      <c r="C346" s="347"/>
      <c r="D346" s="348"/>
      <c r="E346" s="349">
        <f>SUM(E343)</f>
        <v>1000</v>
      </c>
      <c r="F346" s="348"/>
      <c r="G346" s="350"/>
    </row>
    <row r="347" spans="1:7" ht="13.5" thickBot="1">
      <c r="A347" s="222" t="s">
        <v>57</v>
      </c>
      <c r="B347" s="223"/>
      <c r="C347" s="223"/>
      <c r="D347" s="223"/>
      <c r="E347" s="223"/>
      <c r="F347" s="223"/>
      <c r="G347" s="224"/>
    </row>
    <row r="348" spans="1:7" ht="13.5" thickBot="1">
      <c r="A348" s="62"/>
      <c r="B348" s="105"/>
      <c r="C348" s="133"/>
      <c r="D348" s="64"/>
      <c r="E348" s="63"/>
      <c r="F348" s="64"/>
      <c r="G348" s="166"/>
    </row>
    <row r="349" spans="1:7" ht="13.5" thickBot="1">
      <c r="A349" s="222" t="s">
        <v>58</v>
      </c>
      <c r="B349" s="223"/>
      <c r="C349" s="223"/>
      <c r="D349" s="223"/>
      <c r="E349" s="223"/>
      <c r="F349" s="223"/>
      <c r="G349" s="224"/>
    </row>
    <row r="350" spans="1:7" ht="13.5" thickBot="1">
      <c r="A350" s="65"/>
      <c r="B350" s="106"/>
      <c r="C350" s="134"/>
      <c r="D350" s="67"/>
      <c r="E350" s="66"/>
      <c r="F350" s="67"/>
      <c r="G350" s="167"/>
    </row>
    <row r="351" spans="1:7" ht="13.5" thickBot="1">
      <c r="A351" s="222" t="s">
        <v>78</v>
      </c>
      <c r="B351" s="223"/>
      <c r="C351" s="223"/>
      <c r="D351" s="223"/>
      <c r="E351" s="223"/>
      <c r="F351" s="223"/>
      <c r="G351" s="224"/>
    </row>
    <row r="352" spans="1:7" ht="12.75">
      <c r="A352" s="345" t="s">
        <v>39</v>
      </c>
      <c r="B352" s="351">
        <f>B362+B353+B355+B357+B359+B364</f>
        <v>1100</v>
      </c>
      <c r="C352" s="352"/>
      <c r="D352" s="353"/>
      <c r="E352" s="354">
        <f>E362+E353+E355+E357+E359+E364</f>
        <v>1100</v>
      </c>
      <c r="F352" s="355"/>
      <c r="G352" s="356"/>
    </row>
    <row r="353" spans="1:7" ht="12.75">
      <c r="A353" s="35" t="s">
        <v>132</v>
      </c>
      <c r="B353" s="97">
        <f>B354</f>
        <v>60</v>
      </c>
      <c r="C353" s="122"/>
      <c r="D353" s="36"/>
      <c r="E353" s="49">
        <f>E354</f>
        <v>60</v>
      </c>
      <c r="F353" s="357"/>
      <c r="G353" s="358"/>
    </row>
    <row r="354" spans="1:7" ht="12.75">
      <c r="A354" s="37" t="s">
        <v>102</v>
      </c>
      <c r="B354" s="327">
        <v>60</v>
      </c>
      <c r="C354" s="125"/>
      <c r="D354" s="29"/>
      <c r="E354" s="359">
        <v>60</v>
      </c>
      <c r="F354" s="360"/>
      <c r="G354" s="361"/>
    </row>
    <row r="355" spans="1:7" ht="12.75">
      <c r="A355" s="35" t="s">
        <v>133</v>
      </c>
      <c r="B355" s="97">
        <f>B356</f>
        <v>250</v>
      </c>
      <c r="C355" s="122"/>
      <c r="D355" s="36"/>
      <c r="E355" s="49">
        <f>E356</f>
        <v>250</v>
      </c>
      <c r="F355" s="357"/>
      <c r="G355" s="358"/>
    </row>
    <row r="356" spans="1:7" ht="12.75">
      <c r="A356" s="37" t="s">
        <v>102</v>
      </c>
      <c r="B356" s="327">
        <v>250</v>
      </c>
      <c r="C356" s="125"/>
      <c r="D356" s="29"/>
      <c r="E356" s="359">
        <v>250</v>
      </c>
      <c r="F356" s="360"/>
      <c r="G356" s="361"/>
    </row>
    <row r="357" spans="1:7" ht="12.75">
      <c r="A357" s="35" t="s">
        <v>56</v>
      </c>
      <c r="B357" s="97">
        <f>B358</f>
        <v>150</v>
      </c>
      <c r="C357" s="122"/>
      <c r="D357" s="36"/>
      <c r="E357" s="49">
        <f>E358</f>
        <v>150</v>
      </c>
      <c r="F357" s="357"/>
      <c r="G357" s="358"/>
    </row>
    <row r="358" spans="1:7" ht="12.75">
      <c r="A358" s="37" t="s">
        <v>102</v>
      </c>
      <c r="B358" s="327">
        <v>150</v>
      </c>
      <c r="C358" s="125"/>
      <c r="D358" s="29"/>
      <c r="E358" s="359">
        <v>150</v>
      </c>
      <c r="F358" s="360"/>
      <c r="G358" s="361"/>
    </row>
    <row r="359" spans="1:7" ht="12.75">
      <c r="A359" s="35" t="s">
        <v>9</v>
      </c>
      <c r="B359" s="97">
        <f>SUM(B360:B361)</f>
        <v>240</v>
      </c>
      <c r="C359" s="122"/>
      <c r="D359" s="36"/>
      <c r="E359" s="49">
        <f>SUM(E360:E361)</f>
        <v>240</v>
      </c>
      <c r="F359" s="357"/>
      <c r="G359" s="358"/>
    </row>
    <row r="360" spans="1:7" ht="12.75">
      <c r="A360" s="141" t="s">
        <v>102</v>
      </c>
      <c r="B360" s="288">
        <v>40</v>
      </c>
      <c r="C360" s="185"/>
      <c r="D360" s="19"/>
      <c r="E360" s="362">
        <v>40</v>
      </c>
      <c r="F360" s="363"/>
      <c r="G360" s="364"/>
    </row>
    <row r="361" spans="1:7" ht="12.75">
      <c r="A361" s="37" t="s">
        <v>97</v>
      </c>
      <c r="B361" s="327">
        <v>200</v>
      </c>
      <c r="C361" s="125"/>
      <c r="D361" s="29"/>
      <c r="E361" s="359">
        <v>200</v>
      </c>
      <c r="F361" s="360"/>
      <c r="G361" s="361"/>
    </row>
    <row r="362" spans="1:7" ht="12.75">
      <c r="A362" s="35" t="s">
        <v>134</v>
      </c>
      <c r="B362" s="97">
        <f>B363</f>
        <v>200</v>
      </c>
      <c r="C362" s="122"/>
      <c r="D362" s="36"/>
      <c r="E362" s="49">
        <f>E363</f>
        <v>200</v>
      </c>
      <c r="F362" s="357"/>
      <c r="G362" s="358"/>
    </row>
    <row r="363" spans="1:7" ht="12.75">
      <c r="A363" s="37" t="s">
        <v>102</v>
      </c>
      <c r="B363" s="327">
        <v>200</v>
      </c>
      <c r="C363" s="125"/>
      <c r="D363" s="29"/>
      <c r="E363" s="359">
        <v>200</v>
      </c>
      <c r="F363" s="360"/>
      <c r="G363" s="361"/>
    </row>
    <row r="364" spans="1:7" ht="12.75">
      <c r="A364" s="35" t="s">
        <v>14</v>
      </c>
      <c r="B364" s="97">
        <f>B365</f>
        <v>200</v>
      </c>
      <c r="C364" s="122"/>
      <c r="D364" s="36"/>
      <c r="E364" s="49">
        <f>E365</f>
        <v>200</v>
      </c>
      <c r="F364" s="357"/>
      <c r="G364" s="358"/>
    </row>
    <row r="365" spans="1:7" ht="12.75">
      <c r="A365" s="37" t="s">
        <v>97</v>
      </c>
      <c r="B365" s="327">
        <v>200</v>
      </c>
      <c r="C365" s="125"/>
      <c r="D365" s="29"/>
      <c r="E365" s="359">
        <v>200</v>
      </c>
      <c r="F365" s="360"/>
      <c r="G365" s="361"/>
    </row>
    <row r="366" spans="1:7" ht="12.75">
      <c r="A366" s="365" t="s">
        <v>40</v>
      </c>
      <c r="B366" s="366">
        <f>SUM(B367)</f>
        <v>50</v>
      </c>
      <c r="C366" s="367"/>
      <c r="D366" s="368"/>
      <c r="E366" s="369">
        <f>SUM(E367)</f>
        <v>200</v>
      </c>
      <c r="F366" s="370"/>
      <c r="G366" s="371"/>
    </row>
    <row r="367" spans="1:7" ht="12.75">
      <c r="A367" s="35" t="s">
        <v>122</v>
      </c>
      <c r="B367" s="97">
        <f>SUM(B368)</f>
        <v>50</v>
      </c>
      <c r="C367" s="122"/>
      <c r="D367" s="36"/>
      <c r="E367" s="49">
        <f>SUM(E368)</f>
        <v>200</v>
      </c>
      <c r="F367" s="71"/>
      <c r="G367" s="155"/>
    </row>
    <row r="368" spans="1:7" ht="12.75">
      <c r="A368" s="37" t="s">
        <v>97</v>
      </c>
      <c r="B368" s="99">
        <v>50</v>
      </c>
      <c r="C368" s="125"/>
      <c r="D368" s="29"/>
      <c r="E368" s="28">
        <v>200</v>
      </c>
      <c r="F368" s="334"/>
      <c r="G368" s="258"/>
    </row>
    <row r="369" spans="1:7" ht="12.75">
      <c r="A369" s="372" t="s">
        <v>41</v>
      </c>
      <c r="B369" s="373">
        <f>B370+B372</f>
        <v>250</v>
      </c>
      <c r="C369" s="374"/>
      <c r="D369" s="338"/>
      <c r="E369" s="339">
        <f>E370+E372</f>
        <v>300</v>
      </c>
      <c r="F369" s="334"/>
      <c r="G369" s="258"/>
    </row>
    <row r="370" spans="1:7" ht="12.75">
      <c r="A370" s="35" t="s">
        <v>50</v>
      </c>
      <c r="B370" s="97">
        <f>SUM(B371)</f>
        <v>50</v>
      </c>
      <c r="C370" s="122"/>
      <c r="D370" s="36"/>
      <c r="E370" s="49">
        <f>SUM(E371)</f>
        <v>100</v>
      </c>
      <c r="F370" s="71"/>
      <c r="G370" s="155"/>
    </row>
    <row r="371" spans="1:7" ht="12.75">
      <c r="A371" s="37" t="s">
        <v>97</v>
      </c>
      <c r="B371" s="99">
        <v>50</v>
      </c>
      <c r="C371" s="125"/>
      <c r="D371" s="29"/>
      <c r="E371" s="28">
        <v>100</v>
      </c>
      <c r="F371" s="334"/>
      <c r="G371" s="258"/>
    </row>
    <row r="372" spans="1:7" ht="12.75">
      <c r="A372" s="35" t="s">
        <v>43</v>
      </c>
      <c r="B372" s="97">
        <f>SUM(B373)</f>
        <v>200</v>
      </c>
      <c r="C372" s="122"/>
      <c r="D372" s="36"/>
      <c r="E372" s="49">
        <f>SUM(E373)</f>
        <v>200</v>
      </c>
      <c r="F372" s="71"/>
      <c r="G372" s="155"/>
    </row>
    <row r="373" spans="1:7" ht="13.5" thickBot="1">
      <c r="A373" s="37" t="s">
        <v>97</v>
      </c>
      <c r="B373" s="99">
        <v>200</v>
      </c>
      <c r="C373" s="125"/>
      <c r="D373" s="29"/>
      <c r="E373" s="28">
        <v>200</v>
      </c>
      <c r="F373" s="334"/>
      <c r="G373" s="258"/>
    </row>
    <row r="374" spans="1:7" ht="13.5" thickBot="1">
      <c r="A374" s="291" t="s">
        <v>15</v>
      </c>
      <c r="B374" s="310">
        <f>B352+B366+B369</f>
        <v>1400</v>
      </c>
      <c r="C374" s="130"/>
      <c r="D374" s="375"/>
      <c r="E374" s="102">
        <f>E352+E366+E369</f>
        <v>1600</v>
      </c>
      <c r="F374" s="376"/>
      <c r="G374" s="377"/>
    </row>
    <row r="375" spans="1:7" ht="12.75">
      <c r="A375" s="243" t="s">
        <v>79</v>
      </c>
      <c r="B375" s="244"/>
      <c r="C375" s="244"/>
      <c r="D375" s="244"/>
      <c r="E375" s="244"/>
      <c r="F375" s="244"/>
      <c r="G375" s="245"/>
    </row>
    <row r="376" spans="1:7" ht="12.75">
      <c r="A376" s="246" t="s">
        <v>39</v>
      </c>
      <c r="B376" s="247">
        <f>B379+B381+B384+B386+B388+B390+B392+B394+B396+B399+B402+B377</f>
        <v>14157</v>
      </c>
      <c r="C376" s="337">
        <f>C379+C381+C384+C386+C388+C390+C392+C394+C396+C399+C402+C377</f>
        <v>0.025</v>
      </c>
      <c r="D376" s="324">
        <f>D379+D381+D384+D386+D388+D390+D392+D394+D396+D399+D402+D377</f>
        <v>0</v>
      </c>
      <c r="E376" s="378">
        <f>E379+E381+E384+E386+E388+E390+E392+E394+E396+E399+E402+E377</f>
        <v>12157</v>
      </c>
      <c r="F376" s="249"/>
      <c r="G376" s="251"/>
    </row>
    <row r="377" spans="1:7" ht="12.75">
      <c r="A377" s="34" t="s">
        <v>150</v>
      </c>
      <c r="B377" s="104">
        <f>SUM(B378)</f>
        <v>1007</v>
      </c>
      <c r="C377" s="132">
        <f>SUM(C378)</f>
        <v>0</v>
      </c>
      <c r="D377" s="60">
        <f>SUM(D378)</f>
        <v>0</v>
      </c>
      <c r="E377" s="61">
        <f>SUM(E378)</f>
        <v>1007</v>
      </c>
      <c r="F377" s="68"/>
      <c r="G377" s="156"/>
    </row>
    <row r="378" spans="1:7" ht="12.75">
      <c r="A378" s="37" t="s">
        <v>102</v>
      </c>
      <c r="B378" s="289">
        <v>1007</v>
      </c>
      <c r="C378" s="290"/>
      <c r="D378" s="334"/>
      <c r="E378" s="335">
        <v>1007</v>
      </c>
      <c r="F378" s="334"/>
      <c r="G378" s="258"/>
    </row>
    <row r="379" spans="1:7" ht="12.75">
      <c r="A379" s="34" t="s">
        <v>4</v>
      </c>
      <c r="B379" s="104">
        <f>SUM(B380:B380)</f>
        <v>350</v>
      </c>
      <c r="C379" s="132"/>
      <c r="D379" s="60"/>
      <c r="E379" s="61">
        <f>SUM(E380:E380)</f>
        <v>350</v>
      </c>
      <c r="F379" s="68"/>
      <c r="G379" s="156"/>
    </row>
    <row r="380" spans="1:7" ht="12.75">
      <c r="A380" s="37" t="s">
        <v>102</v>
      </c>
      <c r="B380" s="289">
        <v>350</v>
      </c>
      <c r="C380" s="290"/>
      <c r="D380" s="334"/>
      <c r="E380" s="335">
        <v>350</v>
      </c>
      <c r="F380" s="334"/>
      <c r="G380" s="258"/>
    </row>
    <row r="381" spans="1:7" ht="12.75">
      <c r="A381" s="34" t="s">
        <v>56</v>
      </c>
      <c r="B381" s="104">
        <f>SUM(B382:B383)</f>
        <v>190</v>
      </c>
      <c r="C381" s="132"/>
      <c r="D381" s="60"/>
      <c r="E381" s="61">
        <f>SUM(E382:E383)</f>
        <v>190</v>
      </c>
      <c r="F381" s="68"/>
      <c r="G381" s="156"/>
    </row>
    <row r="382" spans="1:7" ht="12.75">
      <c r="A382" s="33" t="s">
        <v>86</v>
      </c>
      <c r="B382" s="330">
        <v>160</v>
      </c>
      <c r="C382" s="331"/>
      <c r="D382" s="379"/>
      <c r="E382" s="380">
        <v>160</v>
      </c>
      <c r="F382" s="379"/>
      <c r="G382" s="253"/>
    </row>
    <row r="383" spans="1:7" ht="12.75">
      <c r="A383" s="37" t="s">
        <v>102</v>
      </c>
      <c r="B383" s="289">
        <v>30</v>
      </c>
      <c r="C383" s="290"/>
      <c r="D383" s="334"/>
      <c r="E383" s="335">
        <v>30</v>
      </c>
      <c r="F383" s="334"/>
      <c r="G383" s="258"/>
    </row>
    <row r="384" spans="1:7" ht="12.75">
      <c r="A384" s="35" t="s">
        <v>6</v>
      </c>
      <c r="B384" s="107">
        <f>B385</f>
        <v>1500</v>
      </c>
      <c r="C384" s="135"/>
      <c r="D384" s="69"/>
      <c r="E384" s="70">
        <f>E385</f>
        <v>1500</v>
      </c>
      <c r="F384" s="71"/>
      <c r="G384" s="155"/>
    </row>
    <row r="385" spans="1:7" ht="12.75">
      <c r="A385" s="37" t="s">
        <v>86</v>
      </c>
      <c r="B385" s="289">
        <v>1500</v>
      </c>
      <c r="C385" s="290"/>
      <c r="D385" s="334"/>
      <c r="E385" s="335">
        <v>1500</v>
      </c>
      <c r="F385" s="334"/>
      <c r="G385" s="258"/>
    </row>
    <row r="386" spans="1:7" ht="12.75">
      <c r="A386" s="34" t="s">
        <v>8</v>
      </c>
      <c r="B386" s="174">
        <f>SUM(B387)</f>
        <v>30</v>
      </c>
      <c r="C386" s="176"/>
      <c r="D386" s="176"/>
      <c r="E386" s="175">
        <f>SUM(E387)</f>
        <v>30</v>
      </c>
      <c r="F386" s="68"/>
      <c r="G386" s="156"/>
    </row>
    <row r="387" spans="1:7" ht="12.75">
      <c r="A387" s="37" t="s">
        <v>102</v>
      </c>
      <c r="B387" s="381">
        <v>30</v>
      </c>
      <c r="C387" s="382"/>
      <c r="D387" s="370"/>
      <c r="E387" s="383">
        <v>30</v>
      </c>
      <c r="F387" s="370"/>
      <c r="G387" s="371"/>
    </row>
    <row r="388" spans="1:7" ht="12.75">
      <c r="A388" s="35" t="s">
        <v>9</v>
      </c>
      <c r="B388" s="107">
        <f>SUM(B389:B389)</f>
        <v>530</v>
      </c>
      <c r="C388" s="135"/>
      <c r="D388" s="69"/>
      <c r="E388" s="70">
        <f>SUM(E389:E389)</f>
        <v>530</v>
      </c>
      <c r="F388" s="71"/>
      <c r="G388" s="155"/>
    </row>
    <row r="389" spans="1:7" ht="12.75">
      <c r="A389" s="141" t="s">
        <v>97</v>
      </c>
      <c r="B389" s="190">
        <v>530</v>
      </c>
      <c r="C389" s="191"/>
      <c r="D389" s="189"/>
      <c r="E389" s="332">
        <v>530</v>
      </c>
      <c r="F389" s="189"/>
      <c r="G389" s="183"/>
    </row>
    <row r="390" spans="1:7" ht="12.75">
      <c r="A390" s="34" t="s">
        <v>10</v>
      </c>
      <c r="B390" s="104">
        <f>SUM(B391)</f>
        <v>60</v>
      </c>
      <c r="C390" s="132"/>
      <c r="D390" s="60"/>
      <c r="E390" s="61">
        <f>SUM(E391)</f>
        <v>60</v>
      </c>
      <c r="F390" s="68"/>
      <c r="G390" s="156"/>
    </row>
    <row r="391" spans="1:7" ht="12.75">
      <c r="A391" s="37" t="s">
        <v>97</v>
      </c>
      <c r="B391" s="289">
        <v>60</v>
      </c>
      <c r="C391" s="290"/>
      <c r="D391" s="334"/>
      <c r="E391" s="335">
        <v>60</v>
      </c>
      <c r="F391" s="334"/>
      <c r="G391" s="258"/>
    </row>
    <row r="392" spans="1:7" ht="25.5">
      <c r="A392" s="72" t="s">
        <v>110</v>
      </c>
      <c r="B392" s="104">
        <f>B393</f>
        <v>100</v>
      </c>
      <c r="C392" s="132"/>
      <c r="D392" s="60"/>
      <c r="E392" s="61">
        <f>E393</f>
        <v>100</v>
      </c>
      <c r="F392" s="68"/>
      <c r="G392" s="156"/>
    </row>
    <row r="393" spans="1:7" ht="12.75">
      <c r="A393" s="41" t="s">
        <v>86</v>
      </c>
      <c r="B393" s="384">
        <v>100</v>
      </c>
      <c r="C393" s="385"/>
      <c r="D393" s="341"/>
      <c r="E393" s="342">
        <v>100</v>
      </c>
      <c r="F393" s="341"/>
      <c r="G393" s="255"/>
    </row>
    <row r="394" spans="1:7" s="54" customFormat="1" ht="12.75">
      <c r="A394" s="50" t="s">
        <v>90</v>
      </c>
      <c r="B394" s="108">
        <f>B395</f>
        <v>200</v>
      </c>
      <c r="C394" s="136"/>
      <c r="D394" s="73"/>
      <c r="E394" s="74">
        <f>E395</f>
        <v>200</v>
      </c>
      <c r="F394" s="73"/>
      <c r="G394" s="168"/>
    </row>
    <row r="395" spans="1:7" ht="12.75">
      <c r="A395" s="37" t="s">
        <v>86</v>
      </c>
      <c r="B395" s="289">
        <v>200</v>
      </c>
      <c r="C395" s="290"/>
      <c r="D395" s="334"/>
      <c r="E395" s="335">
        <v>200</v>
      </c>
      <c r="F395" s="334"/>
      <c r="G395" s="258"/>
    </row>
    <row r="396" spans="1:7" ht="12.75">
      <c r="A396" s="34" t="s">
        <v>12</v>
      </c>
      <c r="B396" s="104">
        <f>SUM(B397:B398)</f>
        <v>3000</v>
      </c>
      <c r="C396" s="132">
        <f>SUM(C397:C398)</f>
        <v>0.025</v>
      </c>
      <c r="D396" s="60"/>
      <c r="E396" s="179">
        <f>SUM(E397:E398)</f>
        <v>1000</v>
      </c>
      <c r="F396" s="68"/>
      <c r="G396" s="156"/>
    </row>
    <row r="397" spans="1:7" ht="12.75">
      <c r="A397" s="141" t="s">
        <v>86</v>
      </c>
      <c r="B397" s="190">
        <v>1000</v>
      </c>
      <c r="C397" s="191"/>
      <c r="D397" s="189"/>
      <c r="E397" s="192">
        <v>1000</v>
      </c>
      <c r="F397" s="189"/>
      <c r="G397" s="183"/>
    </row>
    <row r="398" spans="1:7" ht="12.75">
      <c r="A398" s="37" t="s">
        <v>97</v>
      </c>
      <c r="B398" s="289">
        <v>2000</v>
      </c>
      <c r="C398" s="290">
        <v>0.025</v>
      </c>
      <c r="D398" s="334"/>
      <c r="E398" s="386"/>
      <c r="F398" s="334"/>
      <c r="G398" s="258"/>
    </row>
    <row r="399" spans="1:7" s="54" customFormat="1" ht="12.75">
      <c r="A399" s="50" t="s">
        <v>13</v>
      </c>
      <c r="B399" s="108">
        <f>SUM(B400:B401)</f>
        <v>3100</v>
      </c>
      <c r="C399" s="136"/>
      <c r="D399" s="180"/>
      <c r="E399" s="181">
        <f>SUM(E400:E401)</f>
        <v>3100</v>
      </c>
      <c r="F399" s="73"/>
      <c r="G399" s="168"/>
    </row>
    <row r="400" spans="1:7" ht="12.75">
      <c r="A400" s="33" t="s">
        <v>86</v>
      </c>
      <c r="B400" s="330">
        <v>3000</v>
      </c>
      <c r="C400" s="331"/>
      <c r="D400" s="387"/>
      <c r="E400" s="380">
        <v>3000</v>
      </c>
      <c r="F400" s="379"/>
      <c r="G400" s="253"/>
    </row>
    <row r="401" spans="1:7" ht="12.75">
      <c r="A401" s="141" t="s">
        <v>97</v>
      </c>
      <c r="B401" s="190">
        <v>100</v>
      </c>
      <c r="C401" s="191"/>
      <c r="D401" s="388"/>
      <c r="E401" s="332">
        <v>100</v>
      </c>
      <c r="F401" s="189"/>
      <c r="G401" s="183"/>
    </row>
    <row r="402" spans="1:7" ht="12.75">
      <c r="A402" s="34" t="s">
        <v>14</v>
      </c>
      <c r="B402" s="104">
        <f>SUM(B403:B404)</f>
        <v>4090</v>
      </c>
      <c r="C402" s="132"/>
      <c r="D402" s="60"/>
      <c r="E402" s="175">
        <f>SUM(E403:E404)</f>
        <v>4090</v>
      </c>
      <c r="F402" s="60"/>
      <c r="G402" s="213"/>
    </row>
    <row r="403" spans="1:7" ht="12.75">
      <c r="A403" s="41" t="s">
        <v>97</v>
      </c>
      <c r="B403" s="384">
        <v>3290</v>
      </c>
      <c r="C403" s="385"/>
      <c r="D403" s="341"/>
      <c r="E403" s="342">
        <v>3290</v>
      </c>
      <c r="F403" s="341"/>
      <c r="G403" s="255"/>
    </row>
    <row r="404" spans="1:7" ht="12.75">
      <c r="A404" s="37" t="s">
        <v>102</v>
      </c>
      <c r="B404" s="289">
        <v>800</v>
      </c>
      <c r="C404" s="290"/>
      <c r="D404" s="334"/>
      <c r="E404" s="335">
        <v>800</v>
      </c>
      <c r="F404" s="334"/>
      <c r="G404" s="258"/>
    </row>
    <row r="405" spans="1:7" ht="12.75">
      <c r="A405" s="246" t="s">
        <v>40</v>
      </c>
      <c r="B405" s="247">
        <f>B406+B408+B410+B412+B414+B416+B418+B420+B422</f>
        <v>1664</v>
      </c>
      <c r="C405" s="337"/>
      <c r="D405" s="324"/>
      <c r="E405" s="325">
        <f>E406+E408+E410+E412+E414+E416+E418+E420+E422</f>
        <v>1664</v>
      </c>
      <c r="F405" s="249"/>
      <c r="G405" s="251"/>
    </row>
    <row r="406" spans="1:7" ht="12.75">
      <c r="A406" s="34" t="s">
        <v>135</v>
      </c>
      <c r="B406" s="104">
        <f>SUM(B407:B407)</f>
        <v>30</v>
      </c>
      <c r="C406" s="132"/>
      <c r="D406" s="60"/>
      <c r="E406" s="61">
        <f>SUM(E407:E407)</f>
        <v>30</v>
      </c>
      <c r="F406" s="68"/>
      <c r="G406" s="156"/>
    </row>
    <row r="407" spans="1:7" ht="12.75">
      <c r="A407" s="37" t="s">
        <v>102</v>
      </c>
      <c r="B407" s="289">
        <v>30</v>
      </c>
      <c r="C407" s="290"/>
      <c r="D407" s="334"/>
      <c r="E407" s="335">
        <v>30</v>
      </c>
      <c r="F407" s="334"/>
      <c r="G407" s="258"/>
    </row>
    <row r="408" spans="1:7" ht="12.75">
      <c r="A408" s="34" t="s">
        <v>105</v>
      </c>
      <c r="B408" s="104">
        <f>SUM(B409:B409)</f>
        <v>100</v>
      </c>
      <c r="C408" s="132"/>
      <c r="D408" s="60"/>
      <c r="E408" s="61">
        <f>SUM(E409:E409)</f>
        <v>100</v>
      </c>
      <c r="F408" s="68"/>
      <c r="G408" s="156"/>
    </row>
    <row r="409" spans="1:7" ht="12.75">
      <c r="A409" s="37" t="s">
        <v>102</v>
      </c>
      <c r="B409" s="289">
        <v>100</v>
      </c>
      <c r="C409" s="290"/>
      <c r="D409" s="334"/>
      <c r="E409" s="335">
        <v>100</v>
      </c>
      <c r="F409" s="334"/>
      <c r="G409" s="258"/>
    </row>
    <row r="410" spans="1:7" ht="12.75">
      <c r="A410" s="34" t="s">
        <v>111</v>
      </c>
      <c r="B410" s="109">
        <f>B411</f>
        <v>300</v>
      </c>
      <c r="C410" s="132"/>
      <c r="D410" s="60"/>
      <c r="E410" s="61">
        <f>E411</f>
        <v>300</v>
      </c>
      <c r="F410" s="68"/>
      <c r="G410" s="156"/>
    </row>
    <row r="411" spans="1:7" ht="12.75">
      <c r="A411" s="140" t="s">
        <v>86</v>
      </c>
      <c r="B411" s="389">
        <v>300</v>
      </c>
      <c r="C411" s="382"/>
      <c r="D411" s="370"/>
      <c r="E411" s="383">
        <v>300</v>
      </c>
      <c r="F411" s="370"/>
      <c r="G411" s="371"/>
    </row>
    <row r="412" spans="1:7" ht="12.75">
      <c r="A412" s="34" t="s">
        <v>93</v>
      </c>
      <c r="B412" s="109">
        <f>B413</f>
        <v>30</v>
      </c>
      <c r="C412" s="132"/>
      <c r="D412" s="60"/>
      <c r="E412" s="61">
        <f>E413</f>
        <v>30</v>
      </c>
      <c r="F412" s="68"/>
      <c r="G412" s="156"/>
    </row>
    <row r="413" spans="1:7" ht="12.75">
      <c r="A413" s="140" t="s">
        <v>102</v>
      </c>
      <c r="B413" s="389">
        <v>30</v>
      </c>
      <c r="C413" s="382"/>
      <c r="D413" s="370"/>
      <c r="E413" s="383">
        <v>30</v>
      </c>
      <c r="F413" s="370"/>
      <c r="G413" s="371"/>
    </row>
    <row r="414" spans="1:7" ht="12.75">
      <c r="A414" s="34" t="s">
        <v>148</v>
      </c>
      <c r="B414" s="109">
        <f>SUM(B415)</f>
        <v>228</v>
      </c>
      <c r="C414" s="132"/>
      <c r="D414" s="60"/>
      <c r="E414" s="61">
        <f>SUM(E415)</f>
        <v>228</v>
      </c>
      <c r="F414" s="68"/>
      <c r="G414" s="156"/>
    </row>
    <row r="415" spans="1:7" ht="12.75">
      <c r="A415" s="140" t="s">
        <v>102</v>
      </c>
      <c r="B415" s="389">
        <v>228</v>
      </c>
      <c r="C415" s="382"/>
      <c r="D415" s="370"/>
      <c r="E415" s="383">
        <v>228</v>
      </c>
      <c r="F415" s="370"/>
      <c r="G415" s="371"/>
    </row>
    <row r="416" spans="1:7" ht="12.75">
      <c r="A416" s="34" t="s">
        <v>151</v>
      </c>
      <c r="B416" s="109">
        <f>SUM(B417)</f>
        <v>350</v>
      </c>
      <c r="C416" s="132"/>
      <c r="D416" s="60"/>
      <c r="E416" s="61">
        <f>SUM(E417)</f>
        <v>350</v>
      </c>
      <c r="F416" s="68"/>
      <c r="G416" s="156"/>
    </row>
    <row r="417" spans="1:7" ht="12.75">
      <c r="A417" s="140" t="s">
        <v>102</v>
      </c>
      <c r="B417" s="389">
        <v>350</v>
      </c>
      <c r="C417" s="382"/>
      <c r="D417" s="370"/>
      <c r="E417" s="383">
        <v>350</v>
      </c>
      <c r="F417" s="370"/>
      <c r="G417" s="371"/>
    </row>
    <row r="418" spans="1:7" ht="12.75">
      <c r="A418" s="50" t="s">
        <v>30</v>
      </c>
      <c r="B418" s="110">
        <f>B419</f>
        <v>30</v>
      </c>
      <c r="C418" s="136"/>
      <c r="D418" s="73"/>
      <c r="E418" s="74">
        <f>E419</f>
        <v>30</v>
      </c>
      <c r="F418" s="75"/>
      <c r="G418" s="169"/>
    </row>
    <row r="419" spans="1:7" ht="12.75">
      <c r="A419" s="37" t="s">
        <v>102</v>
      </c>
      <c r="B419" s="390">
        <v>30</v>
      </c>
      <c r="C419" s="290"/>
      <c r="D419" s="334"/>
      <c r="E419" s="335">
        <v>30</v>
      </c>
      <c r="F419" s="334"/>
      <c r="G419" s="258"/>
    </row>
    <row r="420" spans="1:7" ht="12.75">
      <c r="A420" s="50" t="s">
        <v>152</v>
      </c>
      <c r="B420" s="110">
        <f>SUM(B421)</f>
        <v>446</v>
      </c>
      <c r="C420" s="136"/>
      <c r="D420" s="73"/>
      <c r="E420" s="74">
        <f>SUM(E421)</f>
        <v>446</v>
      </c>
      <c r="F420" s="75"/>
      <c r="G420" s="169"/>
    </row>
    <row r="421" spans="1:7" ht="12.75">
      <c r="A421" s="37" t="s">
        <v>102</v>
      </c>
      <c r="B421" s="390">
        <v>446</v>
      </c>
      <c r="C421" s="290"/>
      <c r="D421" s="334"/>
      <c r="E421" s="335">
        <v>446</v>
      </c>
      <c r="F421" s="334"/>
      <c r="G421" s="258"/>
    </row>
    <row r="422" spans="1:7" ht="12.75">
      <c r="A422" s="50" t="s">
        <v>153</v>
      </c>
      <c r="B422" s="110">
        <f>SUM(B423)</f>
        <v>150</v>
      </c>
      <c r="C422" s="136"/>
      <c r="D422" s="73"/>
      <c r="E422" s="74">
        <f>SUM(E423)</f>
        <v>150</v>
      </c>
      <c r="F422" s="75"/>
      <c r="G422" s="169"/>
    </row>
    <row r="423" spans="1:7" ht="12.75">
      <c r="A423" s="37" t="s">
        <v>102</v>
      </c>
      <c r="B423" s="390">
        <v>150</v>
      </c>
      <c r="C423" s="290"/>
      <c r="D423" s="334"/>
      <c r="E423" s="335">
        <v>150</v>
      </c>
      <c r="F423" s="334"/>
      <c r="G423" s="258"/>
    </row>
    <row r="424" spans="1:7" s="54" customFormat="1" ht="12.75">
      <c r="A424" s="86" t="s">
        <v>41</v>
      </c>
      <c r="B424" s="312">
        <f>B425+B427+B431+B429</f>
        <v>1425</v>
      </c>
      <c r="C424" s="391"/>
      <c r="D424" s="392"/>
      <c r="E424" s="267">
        <f>E425+E427+E431+E429</f>
        <v>1425</v>
      </c>
      <c r="F424" s="392"/>
      <c r="G424" s="393"/>
    </row>
    <row r="425" spans="1:7" ht="12.75">
      <c r="A425" s="34" t="s">
        <v>43</v>
      </c>
      <c r="B425" s="104">
        <f>SUM(B426)</f>
        <v>100</v>
      </c>
      <c r="C425" s="132"/>
      <c r="D425" s="60"/>
      <c r="E425" s="179">
        <f>SUM(E426)</f>
        <v>100</v>
      </c>
      <c r="F425" s="68"/>
      <c r="G425" s="156"/>
    </row>
    <row r="426" spans="1:7" ht="12.75">
      <c r="A426" s="37" t="s">
        <v>97</v>
      </c>
      <c r="B426" s="289">
        <v>100</v>
      </c>
      <c r="C426" s="290"/>
      <c r="D426" s="334"/>
      <c r="E426" s="386">
        <v>100</v>
      </c>
      <c r="F426" s="334"/>
      <c r="G426" s="258"/>
    </row>
    <row r="427" spans="1:7" ht="12.75">
      <c r="A427" s="34" t="s">
        <v>50</v>
      </c>
      <c r="B427" s="104">
        <f>SUM(B428)</f>
        <v>720</v>
      </c>
      <c r="C427" s="132"/>
      <c r="D427" s="60"/>
      <c r="E427" s="179">
        <f>SUM(E428)</f>
        <v>720</v>
      </c>
      <c r="F427" s="68"/>
      <c r="G427" s="156"/>
    </row>
    <row r="428" spans="1:7" ht="12.75">
      <c r="A428" s="37" t="s">
        <v>97</v>
      </c>
      <c r="B428" s="289">
        <v>720</v>
      </c>
      <c r="C428" s="290"/>
      <c r="D428" s="334"/>
      <c r="E428" s="386">
        <v>720</v>
      </c>
      <c r="F428" s="334"/>
      <c r="G428" s="258"/>
    </row>
    <row r="429" spans="1:7" ht="12.75">
      <c r="A429" s="50" t="s">
        <v>154</v>
      </c>
      <c r="B429" s="110">
        <f>SUM(B430)</f>
        <v>405</v>
      </c>
      <c r="C429" s="136"/>
      <c r="D429" s="73"/>
      <c r="E429" s="74">
        <f>SUM(E430)</f>
        <v>405</v>
      </c>
      <c r="F429" s="75"/>
      <c r="G429" s="169"/>
    </row>
    <row r="430" spans="1:7" ht="12.75">
      <c r="A430" s="37" t="s">
        <v>102</v>
      </c>
      <c r="B430" s="390">
        <v>405</v>
      </c>
      <c r="C430" s="290"/>
      <c r="D430" s="334"/>
      <c r="E430" s="335">
        <v>405</v>
      </c>
      <c r="F430" s="334"/>
      <c r="G430" s="258"/>
    </row>
    <row r="431" spans="1:7" ht="12.75">
      <c r="A431" s="34" t="s">
        <v>37</v>
      </c>
      <c r="B431" s="177">
        <f>SUM(B432)</f>
        <v>200</v>
      </c>
      <c r="C431" s="178"/>
      <c r="D431" s="68"/>
      <c r="E431" s="179">
        <f>SUM(E432)</f>
        <v>200</v>
      </c>
      <c r="F431" s="68"/>
      <c r="G431" s="156"/>
    </row>
    <row r="432" spans="1:7" ht="13.5" thickBot="1">
      <c r="A432" s="37" t="s">
        <v>97</v>
      </c>
      <c r="B432" s="289">
        <v>200</v>
      </c>
      <c r="C432" s="290"/>
      <c r="D432" s="334"/>
      <c r="E432" s="386">
        <v>200</v>
      </c>
      <c r="F432" s="334"/>
      <c r="G432" s="258"/>
    </row>
    <row r="433" spans="1:7" ht="12.75" customHeight="1" thickBot="1">
      <c r="A433" s="323" t="s">
        <v>15</v>
      </c>
      <c r="B433" s="394">
        <f>B376+B405+B424</f>
        <v>17246</v>
      </c>
      <c r="C433" s="133"/>
      <c r="D433" s="64"/>
      <c r="E433" s="56">
        <f>E376+E405+E424</f>
        <v>15246</v>
      </c>
      <c r="F433" s="67"/>
      <c r="G433" s="167"/>
    </row>
    <row r="434" spans="1:7" ht="13.5" thickBot="1">
      <c r="A434" s="222" t="s">
        <v>80</v>
      </c>
      <c r="B434" s="223"/>
      <c r="C434" s="223"/>
      <c r="D434" s="223"/>
      <c r="E434" s="223"/>
      <c r="F434" s="223"/>
      <c r="G434" s="224"/>
    </row>
    <row r="435" spans="1:7" s="77" customFormat="1" ht="13.5" thickBot="1">
      <c r="A435" s="76"/>
      <c r="B435" s="395"/>
      <c r="C435" s="396"/>
      <c r="D435" s="397"/>
      <c r="E435" s="398"/>
      <c r="F435" s="397"/>
      <c r="G435" s="399"/>
    </row>
    <row r="436" spans="1:7" ht="13.5" thickBot="1">
      <c r="A436" s="222" t="s">
        <v>81</v>
      </c>
      <c r="B436" s="223"/>
      <c r="C436" s="223"/>
      <c r="D436" s="223"/>
      <c r="E436" s="223"/>
      <c r="F436" s="223"/>
      <c r="G436" s="224"/>
    </row>
    <row r="437" spans="1:7" ht="12.75">
      <c r="A437" s="246" t="s">
        <v>40</v>
      </c>
      <c r="B437" s="247">
        <f aca="true" t="shared" si="9" ref="B437:G437">B438+B440+B442+B444+B446</f>
        <v>6800</v>
      </c>
      <c r="C437" s="337">
        <f t="shared" si="9"/>
        <v>0</v>
      </c>
      <c r="D437" s="324">
        <f t="shared" si="9"/>
        <v>0</v>
      </c>
      <c r="E437" s="325">
        <f t="shared" si="9"/>
        <v>5500</v>
      </c>
      <c r="F437" s="249">
        <f t="shared" si="9"/>
        <v>0</v>
      </c>
      <c r="G437" s="251">
        <f t="shared" si="9"/>
        <v>6650</v>
      </c>
    </row>
    <row r="438" spans="1:7" ht="12.75">
      <c r="A438" s="34" t="s">
        <v>136</v>
      </c>
      <c r="B438" s="109">
        <f>B439</f>
        <v>2000</v>
      </c>
      <c r="C438" s="132"/>
      <c r="D438" s="60"/>
      <c r="E438" s="61">
        <f>E439</f>
        <v>0</v>
      </c>
      <c r="F438" s="68"/>
      <c r="G438" s="156">
        <f>G439</f>
        <v>2300</v>
      </c>
    </row>
    <row r="439" spans="1:15" ht="12.75">
      <c r="A439" s="140" t="s">
        <v>102</v>
      </c>
      <c r="B439" s="389">
        <v>2000</v>
      </c>
      <c r="C439" s="382"/>
      <c r="D439" s="370"/>
      <c r="E439" s="383"/>
      <c r="F439" s="370"/>
      <c r="G439" s="371">
        <v>2300</v>
      </c>
      <c r="H439" s="16"/>
      <c r="I439" s="16"/>
      <c r="J439" s="16"/>
      <c r="K439" s="16"/>
      <c r="L439" s="16"/>
      <c r="M439" s="16"/>
      <c r="N439" s="16"/>
      <c r="O439" s="16"/>
    </row>
    <row r="440" spans="1:7" ht="12.75">
      <c r="A440" s="34" t="s">
        <v>137</v>
      </c>
      <c r="B440" s="109">
        <f>B441</f>
        <v>3000</v>
      </c>
      <c r="C440" s="132"/>
      <c r="D440" s="60"/>
      <c r="E440" s="61">
        <f>E441</f>
        <v>0</v>
      </c>
      <c r="F440" s="68"/>
      <c r="G440" s="156">
        <f>G441</f>
        <v>3400</v>
      </c>
    </row>
    <row r="441" spans="1:7" ht="12.75">
      <c r="A441" s="140" t="s">
        <v>102</v>
      </c>
      <c r="B441" s="389">
        <v>3000</v>
      </c>
      <c r="C441" s="382"/>
      <c r="D441" s="370"/>
      <c r="E441" s="383"/>
      <c r="F441" s="370"/>
      <c r="G441" s="371">
        <v>3400</v>
      </c>
    </row>
    <row r="442" spans="1:7" ht="12.75">
      <c r="A442" s="34" t="s">
        <v>138</v>
      </c>
      <c r="B442" s="109">
        <f>B443</f>
        <v>600</v>
      </c>
      <c r="C442" s="132"/>
      <c r="D442" s="60"/>
      <c r="E442" s="61">
        <f>E443</f>
        <v>0</v>
      </c>
      <c r="F442" s="68"/>
      <c r="G442" s="156">
        <f>G443</f>
        <v>700</v>
      </c>
    </row>
    <row r="443" spans="1:7" ht="12.75">
      <c r="A443" s="140" t="s">
        <v>102</v>
      </c>
      <c r="B443" s="389">
        <v>600</v>
      </c>
      <c r="C443" s="382"/>
      <c r="D443" s="370"/>
      <c r="E443" s="383"/>
      <c r="F443" s="370"/>
      <c r="G443" s="371">
        <v>700</v>
      </c>
    </row>
    <row r="444" spans="1:7" ht="12.75">
      <c r="A444" s="34" t="s">
        <v>139</v>
      </c>
      <c r="B444" s="109">
        <f>B445</f>
        <v>200</v>
      </c>
      <c r="C444" s="132"/>
      <c r="D444" s="60"/>
      <c r="E444" s="61">
        <f>E445</f>
        <v>0</v>
      </c>
      <c r="F444" s="68"/>
      <c r="G444" s="156">
        <f>G445</f>
        <v>250</v>
      </c>
    </row>
    <row r="445" spans="1:7" ht="13.5" thickBot="1">
      <c r="A445" s="140" t="s">
        <v>102</v>
      </c>
      <c r="B445" s="389">
        <v>200</v>
      </c>
      <c r="C445" s="382"/>
      <c r="D445" s="370"/>
      <c r="E445" s="383"/>
      <c r="F445" s="370"/>
      <c r="G445" s="371">
        <v>250</v>
      </c>
    </row>
    <row r="446" spans="1:7" ht="12.75">
      <c r="A446" s="78" t="s">
        <v>31</v>
      </c>
      <c r="B446" s="400">
        <f>B447</f>
        <v>1000</v>
      </c>
      <c r="C446" s="401"/>
      <c r="D446" s="402"/>
      <c r="E446" s="403">
        <f>E447</f>
        <v>5500</v>
      </c>
      <c r="F446" s="402"/>
      <c r="G446" s="404">
        <f>G447</f>
        <v>0</v>
      </c>
    </row>
    <row r="447" spans="1:7" ht="13.5" thickBot="1">
      <c r="A447" s="41" t="s">
        <v>101</v>
      </c>
      <c r="B447" s="405">
        <v>1000</v>
      </c>
      <c r="C447" s="406"/>
      <c r="D447" s="407"/>
      <c r="E447" s="408">
        <v>5500</v>
      </c>
      <c r="F447" s="407"/>
      <c r="G447" s="409"/>
    </row>
    <row r="448" spans="1:7" ht="13.5" thickBot="1">
      <c r="A448" s="323" t="s">
        <v>15</v>
      </c>
      <c r="B448" s="394">
        <f>SUM(B437)</f>
        <v>6800</v>
      </c>
      <c r="C448" s="410"/>
      <c r="D448" s="411"/>
      <c r="E448" s="412">
        <f>SUM(E437)</f>
        <v>5500</v>
      </c>
      <c r="F448" s="411"/>
      <c r="G448" s="413">
        <f>SUM(G437)</f>
        <v>6650</v>
      </c>
    </row>
    <row r="449" spans="1:7" ht="13.5" thickBot="1">
      <c r="A449" s="222" t="s">
        <v>82</v>
      </c>
      <c r="B449" s="223"/>
      <c r="C449" s="223"/>
      <c r="D449" s="223"/>
      <c r="E449" s="223"/>
      <c r="F449" s="223"/>
      <c r="G449" s="224"/>
    </row>
    <row r="450" spans="1:7" ht="12.75">
      <c r="A450" s="246" t="s">
        <v>39</v>
      </c>
      <c r="B450" s="247">
        <f>B456+B453+B451+B460</f>
        <v>14050</v>
      </c>
      <c r="C450" s="337"/>
      <c r="D450" s="324"/>
      <c r="E450" s="325">
        <f>E456+E453+E451+E460</f>
        <v>14200</v>
      </c>
      <c r="F450" s="249"/>
      <c r="G450" s="251"/>
    </row>
    <row r="451" spans="1:7" ht="12.75">
      <c r="A451" s="34" t="s">
        <v>4</v>
      </c>
      <c r="B451" s="109">
        <f>B452</f>
        <v>200</v>
      </c>
      <c r="C451" s="132"/>
      <c r="D451" s="60"/>
      <c r="E451" s="61">
        <f>E452</f>
        <v>200</v>
      </c>
      <c r="F451" s="68"/>
      <c r="G451" s="156">
        <f>G452</f>
        <v>0</v>
      </c>
    </row>
    <row r="452" spans="1:7" ht="12.75">
      <c r="A452" s="140" t="s">
        <v>102</v>
      </c>
      <c r="B452" s="389">
        <v>200</v>
      </c>
      <c r="C452" s="382"/>
      <c r="D452" s="370"/>
      <c r="E452" s="383">
        <v>200</v>
      </c>
      <c r="F452" s="370"/>
      <c r="G452" s="371"/>
    </row>
    <row r="453" spans="1:7" ht="12.75">
      <c r="A453" s="34" t="s">
        <v>5</v>
      </c>
      <c r="B453" s="104">
        <f>SUM(B454:B455)</f>
        <v>5500</v>
      </c>
      <c r="C453" s="132"/>
      <c r="D453" s="60"/>
      <c r="E453" s="61">
        <f>SUM(E454:E455)</f>
        <v>5500</v>
      </c>
      <c r="F453" s="68"/>
      <c r="G453" s="156"/>
    </row>
    <row r="454" spans="1:7" ht="12.75">
      <c r="A454" s="41" t="s">
        <v>101</v>
      </c>
      <c r="B454" s="384">
        <v>1200</v>
      </c>
      <c r="C454" s="385"/>
      <c r="D454" s="341"/>
      <c r="E454" s="342">
        <v>1200</v>
      </c>
      <c r="F454" s="341"/>
      <c r="G454" s="255"/>
    </row>
    <row r="455" spans="1:7" ht="12.75">
      <c r="A455" s="37" t="s">
        <v>102</v>
      </c>
      <c r="B455" s="289">
        <v>4300</v>
      </c>
      <c r="C455" s="290"/>
      <c r="D455" s="334"/>
      <c r="E455" s="335">
        <v>4300</v>
      </c>
      <c r="F455" s="334"/>
      <c r="G455" s="258"/>
    </row>
    <row r="456" spans="1:7" ht="12.75">
      <c r="A456" s="34" t="s">
        <v>12</v>
      </c>
      <c r="B456" s="109">
        <f>SUM(B457:B459)</f>
        <v>7700</v>
      </c>
      <c r="C456" s="137"/>
      <c r="D456" s="79"/>
      <c r="E456" s="80">
        <f>SUM(E457:E459)</f>
        <v>7850</v>
      </c>
      <c r="F456" s="81"/>
      <c r="G456" s="170"/>
    </row>
    <row r="457" spans="1:7" ht="12.75">
      <c r="A457" s="33" t="s">
        <v>86</v>
      </c>
      <c r="B457" s="414">
        <v>1500</v>
      </c>
      <c r="C457" s="415"/>
      <c r="D457" s="416"/>
      <c r="E457" s="417">
        <v>1500</v>
      </c>
      <c r="F457" s="416"/>
      <c r="G457" s="418"/>
    </row>
    <row r="458" spans="1:7" ht="12.75">
      <c r="A458" s="41" t="s">
        <v>97</v>
      </c>
      <c r="B458" s="419">
        <v>3000</v>
      </c>
      <c r="C458" s="420"/>
      <c r="D458" s="307"/>
      <c r="E458" s="308">
        <v>3150</v>
      </c>
      <c r="F458" s="307"/>
      <c r="G458" s="309"/>
    </row>
    <row r="459" spans="1:7" ht="12.75">
      <c r="A459" s="37" t="s">
        <v>102</v>
      </c>
      <c r="B459" s="390">
        <v>3200</v>
      </c>
      <c r="C459" s="421"/>
      <c r="D459" s="303"/>
      <c r="E459" s="304">
        <v>3200</v>
      </c>
      <c r="F459" s="303"/>
      <c r="G459" s="305"/>
    </row>
    <row r="460" spans="1:7" ht="12.75">
      <c r="A460" s="34" t="s">
        <v>13</v>
      </c>
      <c r="B460" s="109">
        <f>SUM(B461)</f>
        <v>650</v>
      </c>
      <c r="C460" s="137"/>
      <c r="D460" s="79"/>
      <c r="E460" s="80">
        <f>SUM(E461)</f>
        <v>650</v>
      </c>
      <c r="F460" s="81"/>
      <c r="G460" s="170"/>
    </row>
    <row r="461" spans="1:7" ht="13.5" thickBot="1">
      <c r="A461" s="214" t="s">
        <v>102</v>
      </c>
      <c r="B461" s="422">
        <v>650</v>
      </c>
      <c r="C461" s="423"/>
      <c r="D461" s="424"/>
      <c r="E461" s="425">
        <v>650</v>
      </c>
      <c r="F461" s="424"/>
      <c r="G461" s="426"/>
    </row>
    <row r="462" spans="1:7" ht="13.5" thickBot="1">
      <c r="A462" s="291" t="s">
        <v>15</v>
      </c>
      <c r="B462" s="394">
        <f>B450</f>
        <v>14050</v>
      </c>
      <c r="C462" s="410"/>
      <c r="D462" s="411"/>
      <c r="E462" s="412">
        <f>E450</f>
        <v>14200</v>
      </c>
      <c r="F462" s="397"/>
      <c r="G462" s="399"/>
    </row>
    <row r="463" spans="1:7" ht="13.5" thickBot="1">
      <c r="A463" s="222" t="s">
        <v>83</v>
      </c>
      <c r="B463" s="223"/>
      <c r="C463" s="223"/>
      <c r="D463" s="223"/>
      <c r="E463" s="223"/>
      <c r="F463" s="223"/>
      <c r="G463" s="224"/>
    </row>
    <row r="464" spans="1:7" ht="12.75">
      <c r="A464" s="345" t="s">
        <v>39</v>
      </c>
      <c r="B464" s="427">
        <f>B465</f>
        <v>2300</v>
      </c>
      <c r="C464" s="428"/>
      <c r="D464" s="428"/>
      <c r="E464" s="354">
        <f>E465</f>
        <v>2300</v>
      </c>
      <c r="F464" s="428"/>
      <c r="G464" s="429"/>
    </row>
    <row r="465" spans="1:7" ht="12.75">
      <c r="A465" s="34" t="s">
        <v>125</v>
      </c>
      <c r="B465" s="104">
        <f>SUM(B466:B467)</f>
        <v>2300</v>
      </c>
      <c r="C465" s="132"/>
      <c r="D465" s="60"/>
      <c r="E465" s="179">
        <f>SUM(E466:E467)</f>
        <v>2300</v>
      </c>
      <c r="F465" s="68"/>
      <c r="G465" s="156"/>
    </row>
    <row r="466" spans="1:7" ht="12.75">
      <c r="A466" s="141" t="s">
        <v>102</v>
      </c>
      <c r="B466" s="190">
        <v>300</v>
      </c>
      <c r="C466" s="191"/>
      <c r="D466" s="189"/>
      <c r="E466" s="192">
        <v>300</v>
      </c>
      <c r="F466" s="189"/>
      <c r="G466" s="183"/>
    </row>
    <row r="467" spans="1:7" ht="13.5" thickBot="1">
      <c r="A467" s="37" t="s">
        <v>97</v>
      </c>
      <c r="B467" s="289">
        <v>2000</v>
      </c>
      <c r="C467" s="290"/>
      <c r="D467" s="334"/>
      <c r="E467" s="386">
        <v>2000</v>
      </c>
      <c r="F467" s="334"/>
      <c r="G467" s="258"/>
    </row>
    <row r="468" spans="1:7" ht="13.5" thickBot="1">
      <c r="A468" s="323" t="s">
        <v>15</v>
      </c>
      <c r="B468" s="394">
        <f>SUM(B464)</f>
        <v>2300</v>
      </c>
      <c r="C468" s="410"/>
      <c r="D468" s="411"/>
      <c r="E468" s="412">
        <f>SUM(E464)</f>
        <v>2300</v>
      </c>
      <c r="F468" s="411"/>
      <c r="G468" s="413"/>
    </row>
    <row r="469" spans="1:7" ht="13.5" thickBot="1">
      <c r="A469" s="222" t="s">
        <v>84</v>
      </c>
      <c r="B469" s="223"/>
      <c r="C469" s="223"/>
      <c r="D469" s="223"/>
      <c r="E469" s="223"/>
      <c r="F469" s="223"/>
      <c r="G469" s="224"/>
    </row>
    <row r="470" spans="1:7" ht="13.5" thickBot="1">
      <c r="A470" s="215"/>
      <c r="B470" s="111"/>
      <c r="C470" s="133"/>
      <c r="D470" s="64"/>
      <c r="E470" s="63"/>
      <c r="F470" s="64"/>
      <c r="G470" s="166"/>
    </row>
    <row r="471" spans="1:7" ht="13.5" thickBot="1">
      <c r="A471" s="222" t="s">
        <v>85</v>
      </c>
      <c r="B471" s="223"/>
      <c r="C471" s="223"/>
      <c r="D471" s="223"/>
      <c r="E471" s="223"/>
      <c r="F471" s="223"/>
      <c r="G471" s="224"/>
    </row>
    <row r="472" spans="1:7" ht="13.5" thickBot="1">
      <c r="A472" s="215"/>
      <c r="B472" s="111"/>
      <c r="C472" s="133"/>
      <c r="D472" s="64"/>
      <c r="E472" s="63"/>
      <c r="F472" s="64"/>
      <c r="G472" s="166"/>
    </row>
    <row r="473" spans="1:7" ht="12.75" customHeight="1">
      <c r="A473" s="219" t="s">
        <v>96</v>
      </c>
      <c r="B473" s="220"/>
      <c r="C473" s="220"/>
      <c r="D473" s="220"/>
      <c r="E473" s="220"/>
      <c r="F473" s="220"/>
      <c r="G473" s="221"/>
    </row>
    <row r="474" spans="1:7" ht="12.75" customHeight="1">
      <c r="A474" s="246" t="s">
        <v>40</v>
      </c>
      <c r="B474" s="247">
        <f>B475</f>
        <v>20500</v>
      </c>
      <c r="C474" s="337"/>
      <c r="D474" s="324"/>
      <c r="E474" s="325">
        <f>E475</f>
        <v>7000</v>
      </c>
      <c r="F474" s="249"/>
      <c r="G474" s="251"/>
    </row>
    <row r="475" spans="1:7" ht="12.75">
      <c r="A475" s="43" t="s">
        <v>55</v>
      </c>
      <c r="B475" s="101">
        <f>SUM(B476:B477)</f>
        <v>20500</v>
      </c>
      <c r="C475" s="182">
        <f>SUM(C476:C477)</f>
        <v>1000</v>
      </c>
      <c r="D475" s="182">
        <f>SUM(D476:D477)</f>
        <v>0</v>
      </c>
      <c r="E475" s="182">
        <f>SUM(E476:E477)</f>
        <v>7000</v>
      </c>
      <c r="F475" s="19"/>
      <c r="G475" s="157"/>
    </row>
    <row r="476" spans="1:7" ht="12.75">
      <c r="A476" s="40" t="s">
        <v>101</v>
      </c>
      <c r="B476" s="98">
        <v>5500</v>
      </c>
      <c r="C476" s="123"/>
      <c r="D476" s="25"/>
      <c r="E476" s="24">
        <v>7000</v>
      </c>
      <c r="F476" s="25"/>
      <c r="G476" s="159"/>
    </row>
    <row r="477" spans="1:7" ht="13.5" thickBot="1">
      <c r="A477" s="142" t="s">
        <v>102</v>
      </c>
      <c r="B477" s="276">
        <v>15000</v>
      </c>
      <c r="C477" s="277">
        <v>1000</v>
      </c>
      <c r="D477" s="278"/>
      <c r="E477" s="279"/>
      <c r="F477" s="278"/>
      <c r="G477" s="280"/>
    </row>
    <row r="478" spans="1:7" ht="13.5" thickBot="1">
      <c r="A478" s="323" t="s">
        <v>15</v>
      </c>
      <c r="B478" s="292">
        <f aca="true" t="shared" si="10" ref="B478:G478">SUM(B474)</f>
        <v>20500</v>
      </c>
      <c r="C478" s="102">
        <f t="shared" si="10"/>
        <v>0</v>
      </c>
      <c r="D478" s="102">
        <f t="shared" si="10"/>
        <v>0</v>
      </c>
      <c r="E478" s="102">
        <f t="shared" si="10"/>
        <v>7000</v>
      </c>
      <c r="F478" s="57">
        <f t="shared" si="10"/>
        <v>0</v>
      </c>
      <c r="G478" s="165">
        <f t="shared" si="10"/>
        <v>0</v>
      </c>
    </row>
    <row r="479" spans="1:7" ht="12.75">
      <c r="A479" s="82"/>
      <c r="B479" s="113"/>
      <c r="C479" s="138"/>
      <c r="D479" s="84"/>
      <c r="E479" s="83"/>
      <c r="F479" s="84"/>
      <c r="G479" s="171"/>
    </row>
    <row r="480" spans="1:7" ht="12.75">
      <c r="A480" s="82"/>
      <c r="B480" s="113"/>
      <c r="C480" s="138"/>
      <c r="D480" s="84"/>
      <c r="E480" s="83"/>
      <c r="F480" s="84"/>
      <c r="G480" s="171"/>
    </row>
    <row r="481" spans="1:7" ht="13.5" thickBot="1">
      <c r="A481" s="225" t="s">
        <v>109</v>
      </c>
      <c r="B481" s="226"/>
      <c r="C481" s="226"/>
      <c r="D481" s="226"/>
      <c r="E481" s="226"/>
      <c r="F481" s="226"/>
      <c r="G481" s="227"/>
    </row>
    <row r="482" spans="1:7" ht="12.75">
      <c r="A482" s="85" t="s">
        <v>39</v>
      </c>
      <c r="B482" s="209">
        <f aca="true" t="shared" si="11" ref="B482:G482">B12+B259+B264+B277+B352+B376+B450+B464</f>
        <v>5132357</v>
      </c>
      <c r="C482" s="143">
        <f t="shared" si="11"/>
        <v>152.675</v>
      </c>
      <c r="D482" s="143">
        <f t="shared" si="11"/>
        <v>0</v>
      </c>
      <c r="E482" s="143">
        <f t="shared" si="11"/>
        <v>119757</v>
      </c>
      <c r="F482" s="143">
        <f t="shared" si="11"/>
        <v>0</v>
      </c>
      <c r="G482" s="212">
        <f t="shared" si="11"/>
        <v>600</v>
      </c>
    </row>
    <row r="483" spans="1:7" ht="12.75">
      <c r="A483" s="86" t="s">
        <v>40</v>
      </c>
      <c r="B483" s="114">
        <f aca="true" t="shared" si="12" ref="B483:G483">B59+B202+B250+B298+B405+B437+B474+B366</f>
        <v>7211104</v>
      </c>
      <c r="C483" s="146">
        <f t="shared" si="12"/>
        <v>29563.809999999998</v>
      </c>
      <c r="D483" s="87">
        <f t="shared" si="12"/>
        <v>0</v>
      </c>
      <c r="E483" s="144">
        <f t="shared" si="12"/>
        <v>14364</v>
      </c>
      <c r="F483" s="144">
        <f t="shared" si="12"/>
        <v>0</v>
      </c>
      <c r="G483" s="172">
        <f t="shared" si="12"/>
        <v>605850</v>
      </c>
    </row>
    <row r="484" spans="1:7" ht="13.5" thickBot="1">
      <c r="A484" s="88" t="s">
        <v>41</v>
      </c>
      <c r="B484" s="115">
        <f aca="true" t="shared" si="13" ref="B484:G484">B181+B325+B424+B369+B343</f>
        <v>113645</v>
      </c>
      <c r="C484" s="147">
        <f t="shared" si="13"/>
        <v>9.350000000000001</v>
      </c>
      <c r="D484" s="89">
        <f t="shared" si="13"/>
        <v>0</v>
      </c>
      <c r="E484" s="145">
        <f t="shared" si="13"/>
        <v>2725</v>
      </c>
      <c r="F484" s="145">
        <f t="shared" si="13"/>
        <v>0</v>
      </c>
      <c r="G484" s="173">
        <f t="shared" si="13"/>
        <v>1500</v>
      </c>
    </row>
    <row r="485" spans="1:7" s="30" customFormat="1" ht="13.5" thickBot="1">
      <c r="A485" s="323" t="s">
        <v>42</v>
      </c>
      <c r="B485" s="292">
        <f aca="true" t="shared" si="14" ref="B485:G485">B200+B248+B255+B262+B275+B341+B346+B374+B433+B448+B462+B468+B478</f>
        <v>12457106</v>
      </c>
      <c r="C485" s="57">
        <f t="shared" si="14"/>
        <v>29725.81</v>
      </c>
      <c r="D485" s="102">
        <f t="shared" si="14"/>
        <v>0</v>
      </c>
      <c r="E485" s="102">
        <f t="shared" si="14"/>
        <v>136846</v>
      </c>
      <c r="F485" s="102">
        <f t="shared" si="14"/>
        <v>0</v>
      </c>
      <c r="G485" s="430">
        <f t="shared" si="14"/>
        <v>607950</v>
      </c>
    </row>
    <row r="487" ht="12.75">
      <c r="A487" s="3" t="s">
        <v>156</v>
      </c>
    </row>
    <row r="488" spans="1:6" ht="12.75">
      <c r="A488" s="3" t="s">
        <v>157</v>
      </c>
      <c r="D488" s="16"/>
      <c r="E488" s="16"/>
      <c r="F488" s="16"/>
    </row>
    <row r="489" ht="12.75">
      <c r="A489" s="90" t="s">
        <v>158</v>
      </c>
    </row>
    <row r="490" spans="1:7" s="30" customFormat="1" ht="12.75">
      <c r="A490" s="3"/>
      <c r="B490" s="16"/>
      <c r="C490" s="120"/>
      <c r="D490" s="5"/>
      <c r="E490" s="4"/>
      <c r="F490" s="5"/>
      <c r="G490" s="4"/>
    </row>
    <row r="514" spans="1:7" s="30" customFormat="1" ht="12.75">
      <c r="A514" s="3"/>
      <c r="B514" s="16"/>
      <c r="C514" s="120"/>
      <c r="D514" s="5"/>
      <c r="E514" s="4"/>
      <c r="F514" s="5"/>
      <c r="G514" s="4"/>
    </row>
    <row r="515" spans="1:7" s="30" customFormat="1" ht="12.75">
      <c r="A515" s="3"/>
      <c r="B515" s="16"/>
      <c r="C515" s="120"/>
      <c r="D515" s="5"/>
      <c r="E515" s="4"/>
      <c r="F515" s="5"/>
      <c r="G515" s="4"/>
    </row>
    <row r="516" spans="1:7" s="30" customFormat="1" ht="12.75">
      <c r="A516" s="3"/>
      <c r="B516" s="16"/>
      <c r="C516" s="120"/>
      <c r="D516" s="5"/>
      <c r="E516" s="4"/>
      <c r="F516" s="5"/>
      <c r="G516" s="4"/>
    </row>
  </sheetData>
  <sheetProtection/>
  <mergeCells count="27">
    <mergeCell ref="A263:G263"/>
    <mergeCell ref="A434:G434"/>
    <mergeCell ref="A375:G375"/>
    <mergeCell ref="A276:G276"/>
    <mergeCell ref="A342:G342"/>
    <mergeCell ref="A347:G347"/>
    <mergeCell ref="A349:G349"/>
    <mergeCell ref="A481:G481"/>
    <mergeCell ref="A3:G3"/>
    <mergeCell ref="A4:G4"/>
    <mergeCell ref="C7:G7"/>
    <mergeCell ref="C8:D8"/>
    <mergeCell ref="E8:F8"/>
    <mergeCell ref="A351:G351"/>
    <mergeCell ref="B6:G6"/>
    <mergeCell ref="A6:A9"/>
    <mergeCell ref="A11:G11"/>
    <mergeCell ref="A201:G201"/>
    <mergeCell ref="A473:G473"/>
    <mergeCell ref="A463:G463"/>
    <mergeCell ref="A469:G469"/>
    <mergeCell ref="A471:G471"/>
    <mergeCell ref="A436:G436"/>
    <mergeCell ref="A449:G449"/>
    <mergeCell ref="A249:G249"/>
    <mergeCell ref="A258:G258"/>
    <mergeCell ref="A256:G256"/>
  </mergeCells>
  <printOptions/>
  <pageMargins left="0.6692913385826772" right="0.1968503937007874" top="0.5511811023622047" bottom="0" header="0.2362204724409449" footer="0.1968503937007874"/>
  <pageSetup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" sqref="J2:J73"/>
    </sheetView>
  </sheetViews>
  <sheetFormatPr defaultColWidth="8.421875" defaultRowHeight="12.75"/>
  <cols>
    <col min="1" max="1" width="8.421875" style="3" customWidth="1"/>
    <col min="2" max="2" width="8.421875" style="116" customWidth="1"/>
    <col min="3" max="4" width="8.421875" style="117" customWidth="1"/>
    <col min="5" max="5" width="8.421875" style="118" customWidth="1"/>
    <col min="6" max="7" width="8.421875" style="117" customWidth="1"/>
    <col min="8" max="16384" width="8.421875" style="3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F47" sqref="F4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Lyubomir Krastev</dc:creator>
  <cp:keywords/>
  <dc:description/>
  <cp:lastModifiedBy>Name</cp:lastModifiedBy>
  <cp:lastPrinted>2016-06-24T14:16:34Z</cp:lastPrinted>
  <dcterms:created xsi:type="dcterms:W3CDTF">2007-10-22T08:21:57Z</dcterms:created>
  <dcterms:modified xsi:type="dcterms:W3CDTF">2016-06-24T14:18:37Z</dcterms:modified>
  <cp:category/>
  <cp:version/>
  <cp:contentType/>
  <cp:contentStatus/>
</cp:coreProperties>
</file>